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936DA69E-9ED6-4258-9E36-6A61D734F1B5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X4" i="56"/>
  <c r="L4" i="56"/>
  <c r="D4" i="56"/>
  <c r="D3" i="56"/>
  <c r="X3" i="56" s="1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D57" i="71"/>
  <c r="R57" i="71" s="1"/>
  <c r="AI57" i="56" s="1"/>
  <c r="C57" i="71"/>
  <c r="R56" i="71"/>
  <c r="AI56" i="56" s="1"/>
  <c r="D56" i="71"/>
  <c r="C56" i="71"/>
  <c r="D55" i="71"/>
  <c r="R55" i="71" s="1"/>
  <c r="AI55" i="56" s="1"/>
  <c r="C55" i="71"/>
  <c r="R54" i="71"/>
  <c r="AI54" i="56" s="1"/>
  <c r="D54" i="71"/>
  <c r="C54" i="71"/>
  <c r="D53" i="71"/>
  <c r="R53" i="71" s="1"/>
  <c r="AI53" i="56" s="1"/>
  <c r="C53" i="71"/>
  <c r="R52" i="71"/>
  <c r="AI52" i="56" s="1"/>
  <c r="D52" i="71"/>
  <c r="C52" i="71"/>
  <c r="D51" i="71"/>
  <c r="R51" i="71" s="1"/>
  <c r="AI51" i="56" s="1"/>
  <c r="C51" i="71"/>
  <c r="R50" i="71"/>
  <c r="AI50" i="56" s="1"/>
  <c r="D50" i="71"/>
  <c r="C50" i="71"/>
  <c r="D49" i="71"/>
  <c r="R49" i="71" s="1"/>
  <c r="AI49" i="56" s="1"/>
  <c r="C49" i="71"/>
  <c r="R48" i="71"/>
  <c r="AI48" i="56" s="1"/>
  <c r="D48" i="71"/>
  <c r="C48" i="71"/>
  <c r="D47" i="71"/>
  <c r="R47" i="71" s="1"/>
  <c r="AI47" i="56" s="1"/>
  <c r="C47" i="71"/>
  <c r="R46" i="71"/>
  <c r="AI46" i="56" s="1"/>
  <c r="D46" i="71"/>
  <c r="C46" i="71"/>
  <c r="D45" i="71"/>
  <c r="R45" i="71" s="1"/>
  <c r="AI45" i="56" s="1"/>
  <c r="C45" i="71"/>
  <c r="R44" i="71"/>
  <c r="AI44" i="56" s="1"/>
  <c r="D44" i="71"/>
  <c r="C44" i="71"/>
  <c r="D43" i="71"/>
  <c r="R43" i="71" s="1"/>
  <c r="AI43" i="56" s="1"/>
  <c r="C43" i="71"/>
  <c r="R42" i="71"/>
  <c r="AI42" i="56" s="1"/>
  <c r="D42" i="71"/>
  <c r="C42" i="71"/>
  <c r="D41" i="71"/>
  <c r="R41" i="71" s="1"/>
  <c r="AI41" i="56" s="1"/>
  <c r="C41" i="71"/>
  <c r="R40" i="71"/>
  <c r="AI40" i="56" s="1"/>
  <c r="D40" i="71"/>
  <c r="C40" i="71"/>
  <c r="D39" i="71"/>
  <c r="R39" i="71" s="1"/>
  <c r="AI39" i="56" s="1"/>
  <c r="C39" i="71"/>
  <c r="R38" i="71"/>
  <c r="AI38" i="56" s="1"/>
  <c r="D38" i="71"/>
  <c r="C38" i="71"/>
  <c r="D37" i="71"/>
  <c r="R37" i="71" s="1"/>
  <c r="AI37" i="56" s="1"/>
  <c r="C37" i="71"/>
  <c r="R36" i="71"/>
  <c r="AI36" i="56" s="1"/>
  <c r="D36" i="71"/>
  <c r="C36" i="71"/>
  <c r="D35" i="71"/>
  <c r="R35" i="71" s="1"/>
  <c r="AI35" i="56" s="1"/>
  <c r="C35" i="71"/>
  <c r="R34" i="71"/>
  <c r="AI34" i="56" s="1"/>
  <c r="D34" i="71"/>
  <c r="C34" i="71"/>
  <c r="D33" i="71"/>
  <c r="R33" i="71" s="1"/>
  <c r="AI33" i="56" s="1"/>
  <c r="C33" i="71"/>
  <c r="R32" i="71"/>
  <c r="AI32" i="56" s="1"/>
  <c r="D32" i="71"/>
  <c r="C32" i="71"/>
  <c r="D31" i="71"/>
  <c r="R31" i="71" s="1"/>
  <c r="AI31" i="56" s="1"/>
  <c r="C31" i="71"/>
  <c r="R30" i="71"/>
  <c r="AI30" i="56" s="1"/>
  <c r="D30" i="71"/>
  <c r="C30" i="71"/>
  <c r="D29" i="71"/>
  <c r="R29" i="71" s="1"/>
  <c r="AI29" i="56" s="1"/>
  <c r="C29" i="71"/>
  <c r="R28" i="71"/>
  <c r="AI28" i="56" s="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D3" i="71"/>
  <c r="K3" i="71" s="1"/>
  <c r="C4" i="51"/>
  <c r="C3" i="51"/>
  <c r="AO55" i="66"/>
  <c r="AH55" i="66"/>
  <c r="AI55" i="66" s="1"/>
  <c r="AG55" i="66"/>
  <c r="AF55" i="66"/>
  <c r="AB55" i="66"/>
  <c r="AA55" i="66"/>
  <c r="Z55" i="66"/>
  <c r="Y55" i="66"/>
  <c r="AC55" i="66" s="1"/>
  <c r="AD55" i="66" s="1"/>
  <c r="X55" i="66"/>
  <c r="W55" i="66"/>
  <c r="S55" i="66"/>
  <c r="R55" i="66"/>
  <c r="T55" i="66" s="1"/>
  <c r="U55" i="66" s="1"/>
  <c r="Q55" i="66"/>
  <c r="N55" i="66"/>
  <c r="M55" i="66"/>
  <c r="O55" i="66" s="1"/>
  <c r="P55" i="66" s="1"/>
  <c r="Y57" i="56" s="1"/>
  <c r="I55" i="66"/>
  <c r="H55" i="66"/>
  <c r="G55" i="66"/>
  <c r="F55" i="66"/>
  <c r="J55" i="66" s="1"/>
  <c r="AK55" i="66" s="1"/>
  <c r="AL55" i="66" s="1"/>
  <c r="D55" i="66"/>
  <c r="C55" i="66"/>
  <c r="AO54" i="66"/>
  <c r="AI54" i="66"/>
  <c r="AG54" i="66"/>
  <c r="AH54" i="66" s="1"/>
  <c r="AF54" i="66"/>
  <c r="AB54" i="66"/>
  <c r="AA54" i="66"/>
  <c r="Z54" i="66"/>
  <c r="Y54" i="66"/>
  <c r="X54" i="66"/>
  <c r="W54" i="66"/>
  <c r="AC54" i="66" s="1"/>
  <c r="AD54" i="66" s="1"/>
  <c r="S54" i="66"/>
  <c r="R54" i="66"/>
  <c r="Q54" i="66"/>
  <c r="O54" i="66"/>
  <c r="P54" i="66" s="1"/>
  <c r="Y56" i="56" s="1"/>
  <c r="N54" i="66"/>
  <c r="M54" i="66"/>
  <c r="I54" i="66"/>
  <c r="H54" i="66"/>
  <c r="G54" i="66"/>
  <c r="F54" i="66"/>
  <c r="J54" i="66" s="1"/>
  <c r="K54" i="66" s="1"/>
  <c r="D54" i="66"/>
  <c r="C54" i="66"/>
  <c r="AO53" i="66"/>
  <c r="AG53" i="66"/>
  <c r="AF53" i="66"/>
  <c r="AH53" i="66" s="1"/>
  <c r="AI53" i="66" s="1"/>
  <c r="AB53" i="66"/>
  <c r="AA53" i="66"/>
  <c r="Z53" i="66"/>
  <c r="Y53" i="66"/>
  <c r="X53" i="66"/>
  <c r="W53" i="66"/>
  <c r="AC53" i="66" s="1"/>
  <c r="AD53" i="66" s="1"/>
  <c r="U53" i="66"/>
  <c r="S53" i="66"/>
  <c r="T53" i="66" s="1"/>
  <c r="R53" i="66"/>
  <c r="N53" i="66"/>
  <c r="M53" i="66"/>
  <c r="O53" i="66" s="1"/>
  <c r="P53" i="66" s="1"/>
  <c r="I53" i="66"/>
  <c r="H53" i="66"/>
  <c r="G53" i="66"/>
  <c r="F53" i="66"/>
  <c r="D53" i="66"/>
  <c r="C53" i="66"/>
  <c r="AO52" i="66"/>
  <c r="AI52" i="66"/>
  <c r="AH52" i="66"/>
  <c r="AG52" i="66"/>
  <c r="AF52" i="66"/>
  <c r="AB52" i="66"/>
  <c r="AA52" i="66"/>
  <c r="Z52" i="66"/>
  <c r="Y52" i="66"/>
  <c r="X52" i="66"/>
  <c r="W52" i="66"/>
  <c r="AC52" i="66" s="1"/>
  <c r="AD52" i="66" s="1"/>
  <c r="S52" i="66"/>
  <c r="R52" i="66"/>
  <c r="T52" i="66" s="1"/>
  <c r="U52" i="66" s="1"/>
  <c r="N52" i="66"/>
  <c r="M52" i="66"/>
  <c r="O52" i="66" s="1"/>
  <c r="P52" i="66" s="1"/>
  <c r="I52" i="66"/>
  <c r="H52" i="66"/>
  <c r="G52" i="66"/>
  <c r="F52" i="66"/>
  <c r="J52" i="66" s="1"/>
  <c r="D52" i="66"/>
  <c r="C52" i="66"/>
  <c r="AO51" i="66"/>
  <c r="AG51" i="66"/>
  <c r="AF51" i="66"/>
  <c r="AH51" i="66" s="1"/>
  <c r="AI51" i="66" s="1"/>
  <c r="AB51" i="66"/>
  <c r="AA51" i="66"/>
  <c r="Z51" i="66"/>
  <c r="Y51" i="66"/>
  <c r="X51" i="66"/>
  <c r="W51" i="66"/>
  <c r="AC51" i="66" s="1"/>
  <c r="AD51" i="66" s="1"/>
  <c r="S51" i="66"/>
  <c r="T51" i="66" s="1"/>
  <c r="U51" i="66" s="1"/>
  <c r="R51" i="66"/>
  <c r="O51" i="66"/>
  <c r="P51" i="66" s="1"/>
  <c r="N51" i="66"/>
  <c r="M51" i="66"/>
  <c r="I51" i="66"/>
  <c r="H51" i="66"/>
  <c r="G51" i="66"/>
  <c r="F51" i="66"/>
  <c r="D51" i="66"/>
  <c r="C51" i="66"/>
  <c r="AO50" i="66"/>
  <c r="AG50" i="66"/>
  <c r="AF50" i="66"/>
  <c r="AH50" i="66" s="1"/>
  <c r="AI50" i="66" s="1"/>
  <c r="AB50" i="66"/>
  <c r="AA50" i="66"/>
  <c r="Z50" i="66"/>
  <c r="Y50" i="66"/>
  <c r="X50" i="66"/>
  <c r="W50" i="66"/>
  <c r="AC50" i="66" s="1"/>
  <c r="AD50" i="66" s="1"/>
  <c r="S50" i="66"/>
  <c r="T50" i="66" s="1"/>
  <c r="U50" i="66" s="1"/>
  <c r="R50" i="66"/>
  <c r="O50" i="66"/>
  <c r="P50" i="66" s="1"/>
  <c r="N50" i="66"/>
  <c r="M50" i="66"/>
  <c r="I50" i="66"/>
  <c r="H50" i="66"/>
  <c r="G50" i="66"/>
  <c r="F50" i="66"/>
  <c r="J50" i="66" s="1"/>
  <c r="D50" i="66"/>
  <c r="C50" i="66"/>
  <c r="AO49" i="66"/>
  <c r="AG49" i="66"/>
  <c r="AH49" i="66" s="1"/>
  <c r="AI49" i="66" s="1"/>
  <c r="AF49" i="66"/>
  <c r="AB49" i="66"/>
  <c r="AA49" i="66"/>
  <c r="Z49" i="66"/>
  <c r="Y49" i="66"/>
  <c r="AC49" i="66" s="1"/>
  <c r="AD49" i="66" s="1"/>
  <c r="X49" i="66"/>
  <c r="W49" i="66"/>
  <c r="S49" i="66"/>
  <c r="R49" i="66"/>
  <c r="T49" i="66" s="1"/>
  <c r="U49" i="66" s="1"/>
  <c r="N49" i="66"/>
  <c r="M49" i="66"/>
  <c r="O49" i="66" s="1"/>
  <c r="P49" i="66" s="1"/>
  <c r="I49" i="66"/>
  <c r="H49" i="66"/>
  <c r="G49" i="66"/>
  <c r="F49" i="66"/>
  <c r="J49" i="66" s="1"/>
  <c r="D49" i="66"/>
  <c r="C49" i="66"/>
  <c r="AO48" i="66"/>
  <c r="AG48" i="66"/>
  <c r="AF48" i="66"/>
  <c r="AH48" i="66" s="1"/>
  <c r="AI48" i="66" s="1"/>
  <c r="AB48" i="66"/>
  <c r="AA48" i="66"/>
  <c r="Z48" i="66"/>
  <c r="Y48" i="66"/>
  <c r="X48" i="66"/>
  <c r="W48" i="66"/>
  <c r="AC48" i="66" s="1"/>
  <c r="AD48" i="66" s="1"/>
  <c r="S48" i="66"/>
  <c r="T48" i="66" s="1"/>
  <c r="U48" i="66" s="1"/>
  <c r="R48" i="66"/>
  <c r="O48" i="66"/>
  <c r="P48" i="66" s="1"/>
  <c r="N48" i="66"/>
  <c r="M48" i="66"/>
  <c r="I48" i="66"/>
  <c r="H48" i="66"/>
  <c r="G48" i="66"/>
  <c r="F48" i="66"/>
  <c r="J48" i="66" s="1"/>
  <c r="D48" i="66"/>
  <c r="C48" i="66"/>
  <c r="AO47" i="66"/>
  <c r="AG47" i="66"/>
  <c r="AH47" i="66" s="1"/>
  <c r="AI47" i="66" s="1"/>
  <c r="AF47" i="66"/>
  <c r="AB47" i="66"/>
  <c r="AA47" i="66"/>
  <c r="Z47" i="66"/>
  <c r="Y47" i="66"/>
  <c r="AC47" i="66" s="1"/>
  <c r="AD47" i="66" s="1"/>
  <c r="X47" i="66"/>
  <c r="W47" i="66"/>
  <c r="S47" i="66"/>
  <c r="R47" i="66"/>
  <c r="T47" i="66" s="1"/>
  <c r="U47" i="66" s="1"/>
  <c r="N47" i="66"/>
  <c r="M47" i="66"/>
  <c r="O47" i="66" s="1"/>
  <c r="P47" i="66" s="1"/>
  <c r="I47" i="66"/>
  <c r="H47" i="66"/>
  <c r="G47" i="66"/>
  <c r="F47" i="66"/>
  <c r="J47" i="66" s="1"/>
  <c r="D47" i="66"/>
  <c r="C47" i="66"/>
  <c r="AO46" i="66"/>
  <c r="AG46" i="66"/>
  <c r="AF46" i="66"/>
  <c r="AH46" i="66" s="1"/>
  <c r="AI46" i="66" s="1"/>
  <c r="AB46" i="66"/>
  <c r="AA46" i="66"/>
  <c r="Z46" i="66"/>
  <c r="Y46" i="66"/>
  <c r="X46" i="66"/>
  <c r="W46" i="66"/>
  <c r="AC46" i="66" s="1"/>
  <c r="AD46" i="66" s="1"/>
  <c r="S46" i="66"/>
  <c r="T46" i="66" s="1"/>
  <c r="U46" i="66" s="1"/>
  <c r="R46" i="66"/>
  <c r="O46" i="66"/>
  <c r="P46" i="66" s="1"/>
  <c r="N46" i="66"/>
  <c r="M46" i="66"/>
  <c r="I46" i="66"/>
  <c r="H46" i="66"/>
  <c r="G46" i="66"/>
  <c r="F46" i="66"/>
  <c r="J46" i="66" s="1"/>
  <c r="D46" i="66"/>
  <c r="C46" i="66"/>
  <c r="AO45" i="66"/>
  <c r="AG45" i="66"/>
  <c r="AH45" i="66" s="1"/>
  <c r="AI45" i="66" s="1"/>
  <c r="AF45" i="66"/>
  <c r="AB45" i="66"/>
  <c r="AA45" i="66"/>
  <c r="Z45" i="66"/>
  <c r="Y45" i="66"/>
  <c r="AC45" i="66" s="1"/>
  <c r="AD45" i="66" s="1"/>
  <c r="X45" i="66"/>
  <c r="W45" i="66"/>
  <c r="S45" i="66"/>
  <c r="R45" i="66"/>
  <c r="T45" i="66" s="1"/>
  <c r="U45" i="66" s="1"/>
  <c r="N45" i="66"/>
  <c r="M45" i="66"/>
  <c r="O45" i="66" s="1"/>
  <c r="P45" i="66" s="1"/>
  <c r="I45" i="66"/>
  <c r="H45" i="66"/>
  <c r="G45" i="66"/>
  <c r="F45" i="66"/>
  <c r="J45" i="66" s="1"/>
  <c r="D45" i="66"/>
  <c r="C45" i="66"/>
  <c r="AO44" i="66"/>
  <c r="AG44" i="66"/>
  <c r="AF44" i="66"/>
  <c r="AH44" i="66" s="1"/>
  <c r="AI44" i="66" s="1"/>
  <c r="AB44" i="66"/>
  <c r="AA44" i="66"/>
  <c r="Z44" i="66"/>
  <c r="Y44" i="66"/>
  <c r="X44" i="66"/>
  <c r="W44" i="66"/>
  <c r="AC44" i="66" s="1"/>
  <c r="AD44" i="66" s="1"/>
  <c r="S44" i="66"/>
  <c r="T44" i="66" s="1"/>
  <c r="U44" i="66" s="1"/>
  <c r="R44" i="66"/>
  <c r="O44" i="66"/>
  <c r="P44" i="66" s="1"/>
  <c r="N44" i="66"/>
  <c r="M44" i="66"/>
  <c r="I44" i="66"/>
  <c r="H44" i="66"/>
  <c r="G44" i="66"/>
  <c r="F44" i="66"/>
  <c r="J44" i="66" s="1"/>
  <c r="D44" i="66"/>
  <c r="C44" i="66"/>
  <c r="AO43" i="66"/>
  <c r="AG43" i="66"/>
  <c r="AH43" i="66" s="1"/>
  <c r="AI43" i="66" s="1"/>
  <c r="AF43" i="66"/>
  <c r="AB43" i="66"/>
  <c r="AA43" i="66"/>
  <c r="Z43" i="66"/>
  <c r="Y43" i="66"/>
  <c r="AC43" i="66" s="1"/>
  <c r="AD43" i="66" s="1"/>
  <c r="X43" i="66"/>
  <c r="W43" i="66"/>
  <c r="S43" i="66"/>
  <c r="R43" i="66"/>
  <c r="T43" i="66" s="1"/>
  <c r="U43" i="66" s="1"/>
  <c r="N43" i="66"/>
  <c r="M43" i="66"/>
  <c r="O43" i="66" s="1"/>
  <c r="P43" i="66" s="1"/>
  <c r="I43" i="66"/>
  <c r="H43" i="66"/>
  <c r="G43" i="66"/>
  <c r="F43" i="66"/>
  <c r="J43" i="66" s="1"/>
  <c r="D43" i="66"/>
  <c r="C43" i="66"/>
  <c r="AO42" i="66"/>
  <c r="AG42" i="66"/>
  <c r="AF42" i="66"/>
  <c r="AH42" i="66" s="1"/>
  <c r="AI42" i="66" s="1"/>
  <c r="AB42" i="66"/>
  <c r="AA42" i="66"/>
  <c r="Z42" i="66"/>
  <c r="Y42" i="66"/>
  <c r="X42" i="66"/>
  <c r="W42" i="66"/>
  <c r="AC42" i="66" s="1"/>
  <c r="AD42" i="66" s="1"/>
  <c r="S42" i="66"/>
  <c r="T42" i="66" s="1"/>
  <c r="U42" i="66" s="1"/>
  <c r="R42" i="66"/>
  <c r="O42" i="66"/>
  <c r="P42" i="66" s="1"/>
  <c r="N42" i="66"/>
  <c r="M42" i="66"/>
  <c r="I42" i="66"/>
  <c r="H42" i="66"/>
  <c r="G42" i="66"/>
  <c r="F42" i="66"/>
  <c r="J42" i="66" s="1"/>
  <c r="D42" i="66"/>
  <c r="C42" i="66"/>
  <c r="AO41" i="66"/>
  <c r="AG41" i="66"/>
  <c r="AH41" i="66" s="1"/>
  <c r="AI41" i="66" s="1"/>
  <c r="AF41" i="66"/>
  <c r="AB41" i="66"/>
  <c r="AA41" i="66"/>
  <c r="Z41" i="66"/>
  <c r="Y41" i="66"/>
  <c r="AC41" i="66" s="1"/>
  <c r="AD41" i="66" s="1"/>
  <c r="X41" i="66"/>
  <c r="W41" i="66"/>
  <c r="S41" i="66"/>
  <c r="R41" i="66"/>
  <c r="T41" i="66" s="1"/>
  <c r="U41" i="66" s="1"/>
  <c r="N41" i="66"/>
  <c r="M41" i="66"/>
  <c r="O41" i="66" s="1"/>
  <c r="P41" i="66" s="1"/>
  <c r="I41" i="66"/>
  <c r="H41" i="66"/>
  <c r="G41" i="66"/>
  <c r="F41" i="66"/>
  <c r="J41" i="66" s="1"/>
  <c r="D41" i="66"/>
  <c r="C41" i="66"/>
  <c r="AO40" i="66"/>
  <c r="AG40" i="66"/>
  <c r="AF40" i="66"/>
  <c r="AH40" i="66" s="1"/>
  <c r="AI40" i="66" s="1"/>
  <c r="AB40" i="66"/>
  <c r="AA40" i="66"/>
  <c r="Z40" i="66"/>
  <c r="Y40" i="66"/>
  <c r="X40" i="66"/>
  <c r="W40" i="66"/>
  <c r="AC40" i="66" s="1"/>
  <c r="AD40" i="66" s="1"/>
  <c r="S40" i="66"/>
  <c r="T40" i="66" s="1"/>
  <c r="U40" i="66" s="1"/>
  <c r="R40" i="66"/>
  <c r="O40" i="66"/>
  <c r="P40" i="66" s="1"/>
  <c r="N40" i="66"/>
  <c r="M40" i="66"/>
  <c r="I40" i="66"/>
  <c r="H40" i="66"/>
  <c r="G40" i="66"/>
  <c r="F40" i="66"/>
  <c r="J40" i="66" s="1"/>
  <c r="D40" i="66"/>
  <c r="C40" i="66"/>
  <c r="AO39" i="66"/>
  <c r="AG39" i="66"/>
  <c r="AH39" i="66" s="1"/>
  <c r="AI39" i="66" s="1"/>
  <c r="AF39" i="66"/>
  <c r="AB39" i="66"/>
  <c r="AA39" i="66"/>
  <c r="Z39" i="66"/>
  <c r="Y39" i="66"/>
  <c r="AC39" i="66" s="1"/>
  <c r="AD39" i="66" s="1"/>
  <c r="X39" i="66"/>
  <c r="W39" i="66"/>
  <c r="S39" i="66"/>
  <c r="R39" i="66"/>
  <c r="T39" i="66" s="1"/>
  <c r="U39" i="66" s="1"/>
  <c r="N39" i="66"/>
  <c r="M39" i="66"/>
  <c r="O39" i="66" s="1"/>
  <c r="P39" i="66" s="1"/>
  <c r="I39" i="66"/>
  <c r="H39" i="66"/>
  <c r="G39" i="66"/>
  <c r="F39" i="66"/>
  <c r="J39" i="66" s="1"/>
  <c r="D39" i="66"/>
  <c r="C39" i="66"/>
  <c r="AO38" i="66"/>
  <c r="AG38" i="66"/>
  <c r="AF38" i="66"/>
  <c r="AH38" i="66" s="1"/>
  <c r="AI38" i="66" s="1"/>
  <c r="AB38" i="66"/>
  <c r="AA38" i="66"/>
  <c r="Z38" i="66"/>
  <c r="Y38" i="66"/>
  <c r="X38" i="66"/>
  <c r="W38" i="66"/>
  <c r="AC38" i="66" s="1"/>
  <c r="AD38" i="66" s="1"/>
  <c r="S38" i="66"/>
  <c r="T38" i="66" s="1"/>
  <c r="U38" i="66" s="1"/>
  <c r="R38" i="66"/>
  <c r="O38" i="66"/>
  <c r="P38" i="66" s="1"/>
  <c r="N38" i="66"/>
  <c r="M38" i="66"/>
  <c r="I38" i="66"/>
  <c r="H38" i="66"/>
  <c r="G38" i="66"/>
  <c r="F38" i="66"/>
  <c r="J38" i="66" s="1"/>
  <c r="D38" i="66"/>
  <c r="C38" i="66"/>
  <c r="AO37" i="66"/>
  <c r="AG37" i="66"/>
  <c r="AH37" i="66" s="1"/>
  <c r="AI37" i="66" s="1"/>
  <c r="AF37" i="66"/>
  <c r="AB37" i="66"/>
  <c r="AA37" i="66"/>
  <c r="Z37" i="66"/>
  <c r="Y37" i="66"/>
  <c r="AC37" i="66" s="1"/>
  <c r="AD37" i="66" s="1"/>
  <c r="X37" i="66"/>
  <c r="W37" i="66"/>
  <c r="S37" i="66"/>
  <c r="R37" i="66"/>
  <c r="T37" i="66" s="1"/>
  <c r="U37" i="66" s="1"/>
  <c r="N37" i="66"/>
  <c r="M37" i="66"/>
  <c r="O37" i="66" s="1"/>
  <c r="P37" i="66" s="1"/>
  <c r="I37" i="66"/>
  <c r="H37" i="66"/>
  <c r="G37" i="66"/>
  <c r="F37" i="66"/>
  <c r="J37" i="66" s="1"/>
  <c r="D37" i="66"/>
  <c r="C37" i="66"/>
  <c r="AO36" i="66"/>
  <c r="AG36" i="66"/>
  <c r="AF36" i="66"/>
  <c r="AH36" i="66" s="1"/>
  <c r="AI36" i="66" s="1"/>
  <c r="AB36" i="66"/>
  <c r="AA36" i="66"/>
  <c r="Z36" i="66"/>
  <c r="Y36" i="66"/>
  <c r="X36" i="66"/>
  <c r="W36" i="66"/>
  <c r="AC36" i="66" s="1"/>
  <c r="AD36" i="66" s="1"/>
  <c r="S36" i="66"/>
  <c r="T36" i="66" s="1"/>
  <c r="U36" i="66" s="1"/>
  <c r="R36" i="66"/>
  <c r="O36" i="66"/>
  <c r="P36" i="66" s="1"/>
  <c r="N36" i="66"/>
  <c r="M36" i="66"/>
  <c r="I36" i="66"/>
  <c r="H36" i="66"/>
  <c r="G36" i="66"/>
  <c r="F36" i="66"/>
  <c r="J36" i="66" s="1"/>
  <c r="D36" i="66"/>
  <c r="C36" i="66"/>
  <c r="AO35" i="66"/>
  <c r="AG35" i="66"/>
  <c r="AH35" i="66" s="1"/>
  <c r="AI35" i="66" s="1"/>
  <c r="AF35" i="66"/>
  <c r="AB35" i="66"/>
  <c r="AA35" i="66"/>
  <c r="Z35" i="66"/>
  <c r="Y35" i="66"/>
  <c r="AC35" i="66" s="1"/>
  <c r="AD35" i="66" s="1"/>
  <c r="X35" i="66"/>
  <c r="W35" i="66"/>
  <c r="S35" i="66"/>
  <c r="R35" i="66"/>
  <c r="T35" i="66" s="1"/>
  <c r="U35" i="66" s="1"/>
  <c r="N35" i="66"/>
  <c r="M35" i="66"/>
  <c r="O35" i="66" s="1"/>
  <c r="P35" i="66" s="1"/>
  <c r="I35" i="66"/>
  <c r="H35" i="66"/>
  <c r="G35" i="66"/>
  <c r="F35" i="66"/>
  <c r="J35" i="66" s="1"/>
  <c r="D35" i="66"/>
  <c r="C35" i="66"/>
  <c r="AO34" i="66"/>
  <c r="AG34" i="66"/>
  <c r="AF34" i="66"/>
  <c r="AH34" i="66" s="1"/>
  <c r="AI34" i="66" s="1"/>
  <c r="AB34" i="66"/>
  <c r="AA34" i="66"/>
  <c r="Z34" i="66"/>
  <c r="Y34" i="66"/>
  <c r="X34" i="66"/>
  <c r="W34" i="66"/>
  <c r="AC34" i="66" s="1"/>
  <c r="AD34" i="66" s="1"/>
  <c r="S34" i="66"/>
  <c r="T34" i="66" s="1"/>
  <c r="U34" i="66" s="1"/>
  <c r="R34" i="66"/>
  <c r="O34" i="66"/>
  <c r="P34" i="66" s="1"/>
  <c r="N34" i="66"/>
  <c r="M34" i="66"/>
  <c r="I34" i="66"/>
  <c r="H34" i="66"/>
  <c r="G34" i="66"/>
  <c r="F34" i="66"/>
  <c r="J34" i="66" s="1"/>
  <c r="D34" i="66"/>
  <c r="C34" i="66"/>
  <c r="AO33" i="66"/>
  <c r="AG33" i="66"/>
  <c r="AH33" i="66" s="1"/>
  <c r="AI33" i="66" s="1"/>
  <c r="AF33" i="66"/>
  <c r="AB33" i="66"/>
  <c r="AA33" i="66"/>
  <c r="Z33" i="66"/>
  <c r="Y33" i="66"/>
  <c r="AC33" i="66" s="1"/>
  <c r="AD33" i="66" s="1"/>
  <c r="X33" i="66"/>
  <c r="W33" i="66"/>
  <c r="S33" i="66"/>
  <c r="R33" i="66"/>
  <c r="T33" i="66" s="1"/>
  <c r="U33" i="66" s="1"/>
  <c r="N33" i="66"/>
  <c r="M33" i="66"/>
  <c r="O33" i="66" s="1"/>
  <c r="P33" i="66" s="1"/>
  <c r="I33" i="66"/>
  <c r="H33" i="66"/>
  <c r="G33" i="66"/>
  <c r="F33" i="66"/>
  <c r="J33" i="66" s="1"/>
  <c r="D33" i="66"/>
  <c r="C33" i="66"/>
  <c r="AO32" i="66"/>
  <c r="AG32" i="66"/>
  <c r="AF32" i="66"/>
  <c r="AH32" i="66" s="1"/>
  <c r="AI32" i="66" s="1"/>
  <c r="AB32" i="66"/>
  <c r="AA32" i="66"/>
  <c r="Z32" i="66"/>
  <c r="Y32" i="66"/>
  <c r="X32" i="66"/>
  <c r="W32" i="66"/>
  <c r="AC32" i="66" s="1"/>
  <c r="AD32" i="66" s="1"/>
  <c r="S32" i="66"/>
  <c r="T32" i="66" s="1"/>
  <c r="U32" i="66" s="1"/>
  <c r="R32" i="66"/>
  <c r="O32" i="66"/>
  <c r="P32" i="66" s="1"/>
  <c r="N32" i="66"/>
  <c r="M32" i="66"/>
  <c r="I32" i="66"/>
  <c r="H32" i="66"/>
  <c r="G32" i="66"/>
  <c r="F32" i="66"/>
  <c r="J32" i="66" s="1"/>
  <c r="D32" i="66"/>
  <c r="C32" i="66"/>
  <c r="AO31" i="66"/>
  <c r="AG31" i="66"/>
  <c r="AH31" i="66" s="1"/>
  <c r="AI31" i="66" s="1"/>
  <c r="AF31" i="66"/>
  <c r="AB31" i="66"/>
  <c r="AA31" i="66"/>
  <c r="Z31" i="66"/>
  <c r="Y31" i="66"/>
  <c r="AC31" i="66" s="1"/>
  <c r="AD31" i="66" s="1"/>
  <c r="X31" i="66"/>
  <c r="W31" i="66"/>
  <c r="S31" i="66"/>
  <c r="R31" i="66"/>
  <c r="T31" i="66" s="1"/>
  <c r="U31" i="66" s="1"/>
  <c r="N31" i="66"/>
  <c r="M31" i="66"/>
  <c r="O31" i="66" s="1"/>
  <c r="P31" i="66" s="1"/>
  <c r="I31" i="66"/>
  <c r="H31" i="66"/>
  <c r="G31" i="66"/>
  <c r="F31" i="66"/>
  <c r="J31" i="66" s="1"/>
  <c r="D31" i="66"/>
  <c r="C31" i="66"/>
  <c r="AO30" i="66"/>
  <c r="AG30" i="66"/>
  <c r="AF30" i="66"/>
  <c r="AH30" i="66" s="1"/>
  <c r="AI30" i="66" s="1"/>
  <c r="AB30" i="66"/>
  <c r="AA30" i="66"/>
  <c r="Z30" i="66"/>
  <c r="Y30" i="66"/>
  <c r="X30" i="66"/>
  <c r="W30" i="66"/>
  <c r="AC30" i="66" s="1"/>
  <c r="AD30" i="66" s="1"/>
  <c r="S30" i="66"/>
  <c r="T30" i="66" s="1"/>
  <c r="U30" i="66" s="1"/>
  <c r="R30" i="66"/>
  <c r="O30" i="66"/>
  <c r="P30" i="66" s="1"/>
  <c r="N30" i="66"/>
  <c r="M30" i="66"/>
  <c r="I30" i="66"/>
  <c r="H30" i="66"/>
  <c r="G30" i="66"/>
  <c r="F30" i="66"/>
  <c r="J30" i="66" s="1"/>
  <c r="D30" i="66"/>
  <c r="C30" i="66"/>
  <c r="AO29" i="66"/>
  <c r="AG29" i="66"/>
  <c r="AH29" i="66" s="1"/>
  <c r="AI29" i="66" s="1"/>
  <c r="AF29" i="66"/>
  <c r="AB29" i="66"/>
  <c r="AA29" i="66"/>
  <c r="Z29" i="66"/>
  <c r="Y29" i="66"/>
  <c r="AC29" i="66" s="1"/>
  <c r="AD29" i="66" s="1"/>
  <c r="X29" i="66"/>
  <c r="W29" i="66"/>
  <c r="S29" i="66"/>
  <c r="R29" i="66"/>
  <c r="T29" i="66" s="1"/>
  <c r="U29" i="66" s="1"/>
  <c r="N29" i="66"/>
  <c r="M29" i="66"/>
  <c r="O29" i="66" s="1"/>
  <c r="P29" i="66" s="1"/>
  <c r="I29" i="66"/>
  <c r="H29" i="66"/>
  <c r="G29" i="66"/>
  <c r="F29" i="66"/>
  <c r="J29" i="66" s="1"/>
  <c r="D29" i="66"/>
  <c r="C29" i="66"/>
  <c r="AO28" i="66"/>
  <c r="AG28" i="66"/>
  <c r="AF28" i="66"/>
  <c r="AH28" i="66" s="1"/>
  <c r="AI28" i="66" s="1"/>
  <c r="AB28" i="66"/>
  <c r="AA28" i="66"/>
  <c r="Z28" i="66"/>
  <c r="Y28" i="66"/>
  <c r="X28" i="66"/>
  <c r="W28" i="66"/>
  <c r="AC28" i="66" s="1"/>
  <c r="AD28" i="66" s="1"/>
  <c r="S28" i="66"/>
  <c r="T28" i="66" s="1"/>
  <c r="U28" i="66" s="1"/>
  <c r="R28" i="66"/>
  <c r="O28" i="66"/>
  <c r="P28" i="66" s="1"/>
  <c r="N28" i="66"/>
  <c r="M28" i="66"/>
  <c r="I28" i="66"/>
  <c r="H28" i="66"/>
  <c r="G28" i="66"/>
  <c r="F28" i="66"/>
  <c r="J28" i="66" s="1"/>
  <c r="D28" i="66"/>
  <c r="C28" i="66"/>
  <c r="AO27" i="66"/>
  <c r="AG27" i="66"/>
  <c r="AH27" i="66" s="1"/>
  <c r="AI27" i="66" s="1"/>
  <c r="AF27" i="66"/>
  <c r="AB27" i="66"/>
  <c r="AA27" i="66"/>
  <c r="Z27" i="66"/>
  <c r="Y27" i="66"/>
  <c r="AC27" i="66" s="1"/>
  <c r="AD27" i="66" s="1"/>
  <c r="X27" i="66"/>
  <c r="W27" i="66"/>
  <c r="S27" i="66"/>
  <c r="R27" i="66"/>
  <c r="T27" i="66" s="1"/>
  <c r="U27" i="66" s="1"/>
  <c r="N27" i="66"/>
  <c r="M27" i="66"/>
  <c r="O27" i="66" s="1"/>
  <c r="P27" i="66" s="1"/>
  <c r="I27" i="66"/>
  <c r="H27" i="66"/>
  <c r="G27" i="66"/>
  <c r="F27" i="66"/>
  <c r="J27" i="66" s="1"/>
  <c r="D27" i="66"/>
  <c r="C27" i="66"/>
  <c r="AO26" i="66"/>
  <c r="AG26" i="66"/>
  <c r="AF26" i="66"/>
  <c r="AH26" i="66" s="1"/>
  <c r="AI26" i="66" s="1"/>
  <c r="AB26" i="66"/>
  <c r="AA26" i="66"/>
  <c r="Z26" i="66"/>
  <c r="Y26" i="66"/>
  <c r="X26" i="66"/>
  <c r="W26" i="66"/>
  <c r="AC26" i="66" s="1"/>
  <c r="AD26" i="66" s="1"/>
  <c r="S26" i="66"/>
  <c r="T26" i="66" s="1"/>
  <c r="U26" i="66" s="1"/>
  <c r="R26" i="66"/>
  <c r="O26" i="66"/>
  <c r="P26" i="66" s="1"/>
  <c r="N26" i="66"/>
  <c r="M26" i="66"/>
  <c r="I26" i="66"/>
  <c r="H26" i="66"/>
  <c r="G26" i="66"/>
  <c r="F26" i="66"/>
  <c r="J26" i="66" s="1"/>
  <c r="D26" i="66"/>
  <c r="C26" i="66"/>
  <c r="AO25" i="66"/>
  <c r="AG25" i="66"/>
  <c r="AH25" i="66" s="1"/>
  <c r="AF25" i="66"/>
  <c r="AB25" i="66"/>
  <c r="AA25" i="66"/>
  <c r="Z25" i="66"/>
  <c r="Y25" i="66"/>
  <c r="AC25" i="66" s="1"/>
  <c r="X25" i="66"/>
  <c r="W25" i="66"/>
  <c r="S25" i="66"/>
  <c r="R25" i="66"/>
  <c r="T25" i="66" s="1"/>
  <c r="N25" i="66"/>
  <c r="M25" i="66"/>
  <c r="O25" i="66" s="1"/>
  <c r="I25" i="66"/>
  <c r="H25" i="66"/>
  <c r="G25" i="66"/>
  <c r="F25" i="66"/>
  <c r="J25" i="66" s="1"/>
  <c r="D25" i="66"/>
  <c r="C25" i="66"/>
  <c r="AO24" i="66"/>
  <c r="AG24" i="66"/>
  <c r="AF24" i="66"/>
  <c r="AH24" i="66" s="1"/>
  <c r="AB24" i="66"/>
  <c r="AA24" i="66"/>
  <c r="Z24" i="66"/>
  <c r="Y24" i="66"/>
  <c r="X24" i="66"/>
  <c r="W24" i="66"/>
  <c r="AC24" i="66" s="1"/>
  <c r="S24" i="66"/>
  <c r="T24" i="66" s="1"/>
  <c r="R24" i="66"/>
  <c r="O24" i="66"/>
  <c r="N24" i="66"/>
  <c r="M24" i="66"/>
  <c r="I24" i="66"/>
  <c r="H24" i="66"/>
  <c r="G24" i="66"/>
  <c r="F24" i="66"/>
  <c r="J24" i="66" s="1"/>
  <c r="D24" i="66"/>
  <c r="C24" i="66"/>
  <c r="AO23" i="66"/>
  <c r="AG23" i="66"/>
  <c r="AH23" i="66" s="1"/>
  <c r="AF23" i="66"/>
  <c r="AB23" i="66"/>
  <c r="AA23" i="66"/>
  <c r="Z23" i="66"/>
  <c r="Y23" i="66"/>
  <c r="AC23" i="66" s="1"/>
  <c r="X23" i="66"/>
  <c r="W23" i="66"/>
  <c r="S23" i="66"/>
  <c r="R23" i="66"/>
  <c r="T23" i="66" s="1"/>
  <c r="N23" i="66"/>
  <c r="M23" i="66"/>
  <c r="O23" i="66" s="1"/>
  <c r="I23" i="66"/>
  <c r="H23" i="66"/>
  <c r="G23" i="66"/>
  <c r="F23" i="66"/>
  <c r="J23" i="66" s="1"/>
  <c r="D23" i="66"/>
  <c r="C23" i="66"/>
  <c r="AO22" i="66"/>
  <c r="AG22" i="66"/>
  <c r="AF22" i="66"/>
  <c r="AH22" i="66" s="1"/>
  <c r="AB22" i="66"/>
  <c r="AA22" i="66"/>
  <c r="Z22" i="66"/>
  <c r="Y22" i="66"/>
  <c r="X22" i="66"/>
  <c r="W22" i="66"/>
  <c r="AC22" i="66" s="1"/>
  <c r="S22" i="66"/>
  <c r="T22" i="66" s="1"/>
  <c r="R22" i="66"/>
  <c r="O22" i="66"/>
  <c r="N22" i="66"/>
  <c r="M22" i="66"/>
  <c r="I22" i="66"/>
  <c r="H22" i="66"/>
  <c r="G22" i="66"/>
  <c r="F22" i="66"/>
  <c r="J22" i="66" s="1"/>
  <c r="D22" i="66"/>
  <c r="C22" i="66"/>
  <c r="AO21" i="66"/>
  <c r="AG21" i="66"/>
  <c r="AH21" i="66" s="1"/>
  <c r="AF21" i="66"/>
  <c r="AB21" i="66"/>
  <c r="AA21" i="66"/>
  <c r="Z21" i="66"/>
  <c r="Y21" i="66"/>
  <c r="AC21" i="66" s="1"/>
  <c r="X21" i="66"/>
  <c r="W21" i="66"/>
  <c r="S21" i="66"/>
  <c r="R21" i="66"/>
  <c r="T21" i="66" s="1"/>
  <c r="N21" i="66"/>
  <c r="M21" i="66"/>
  <c r="O21" i="66" s="1"/>
  <c r="I21" i="66"/>
  <c r="H21" i="66"/>
  <c r="G21" i="66"/>
  <c r="F21" i="66"/>
  <c r="J21" i="66" s="1"/>
  <c r="D21" i="66"/>
  <c r="C21" i="66"/>
  <c r="AO20" i="66"/>
  <c r="AG20" i="66"/>
  <c r="AF20" i="66"/>
  <c r="AH20" i="66" s="1"/>
  <c r="AB20" i="66"/>
  <c r="AA20" i="66"/>
  <c r="Z20" i="66"/>
  <c r="Y20" i="66"/>
  <c r="X20" i="66"/>
  <c r="W20" i="66"/>
  <c r="AC20" i="66" s="1"/>
  <c r="S20" i="66"/>
  <c r="T20" i="66" s="1"/>
  <c r="R20" i="66"/>
  <c r="O20" i="66"/>
  <c r="N20" i="66"/>
  <c r="M20" i="66"/>
  <c r="I20" i="66"/>
  <c r="H20" i="66"/>
  <c r="G20" i="66"/>
  <c r="F20" i="66"/>
  <c r="J20" i="66" s="1"/>
  <c r="D20" i="66"/>
  <c r="C20" i="66"/>
  <c r="AO19" i="66"/>
  <c r="AG19" i="66"/>
  <c r="AH19" i="66" s="1"/>
  <c r="AF19" i="66"/>
  <c r="AB19" i="66"/>
  <c r="AA19" i="66"/>
  <c r="Z19" i="66"/>
  <c r="Y19" i="66"/>
  <c r="AC19" i="66" s="1"/>
  <c r="X19" i="66"/>
  <c r="W19" i="66"/>
  <c r="S19" i="66"/>
  <c r="R19" i="66"/>
  <c r="T19" i="66" s="1"/>
  <c r="N19" i="66"/>
  <c r="M19" i="66"/>
  <c r="O19" i="66" s="1"/>
  <c r="I19" i="66"/>
  <c r="H19" i="66"/>
  <c r="G19" i="66"/>
  <c r="F19" i="66"/>
  <c r="J19" i="66" s="1"/>
  <c r="D19" i="66"/>
  <c r="C19" i="66"/>
  <c r="AO18" i="66"/>
  <c r="AG18" i="66"/>
  <c r="AF18" i="66"/>
  <c r="AH18" i="66" s="1"/>
  <c r="AB18" i="66"/>
  <c r="AA18" i="66"/>
  <c r="Z18" i="66"/>
  <c r="Y18" i="66"/>
  <c r="X18" i="66"/>
  <c r="W18" i="66"/>
  <c r="AC18" i="66" s="1"/>
  <c r="S18" i="66"/>
  <c r="T18" i="66" s="1"/>
  <c r="R18" i="66"/>
  <c r="O18" i="66"/>
  <c r="N18" i="66"/>
  <c r="M18" i="66"/>
  <c r="I18" i="66"/>
  <c r="H18" i="66"/>
  <c r="G18" i="66"/>
  <c r="F18" i="66"/>
  <c r="J18" i="66" s="1"/>
  <c r="D18" i="66"/>
  <c r="C18" i="66"/>
  <c r="AO17" i="66"/>
  <c r="AG17" i="66"/>
  <c r="AH17" i="66" s="1"/>
  <c r="AF17" i="66"/>
  <c r="AB17" i="66"/>
  <c r="AA17" i="66"/>
  <c r="Z17" i="66"/>
  <c r="Y17" i="66"/>
  <c r="AC17" i="66" s="1"/>
  <c r="X17" i="66"/>
  <c r="W17" i="66"/>
  <c r="S17" i="66"/>
  <c r="R17" i="66"/>
  <c r="T17" i="66" s="1"/>
  <c r="N17" i="66"/>
  <c r="M17" i="66"/>
  <c r="O17" i="66" s="1"/>
  <c r="I17" i="66"/>
  <c r="H17" i="66"/>
  <c r="G17" i="66"/>
  <c r="F17" i="66"/>
  <c r="J17" i="66" s="1"/>
  <c r="D17" i="66"/>
  <c r="C17" i="66"/>
  <c r="AO16" i="66"/>
  <c r="AG16" i="66"/>
  <c r="AF16" i="66"/>
  <c r="AH16" i="66" s="1"/>
  <c r="AB16" i="66"/>
  <c r="AA16" i="66"/>
  <c r="Z16" i="66"/>
  <c r="Y16" i="66"/>
  <c r="X16" i="66"/>
  <c r="W16" i="66"/>
  <c r="AC16" i="66" s="1"/>
  <c r="S16" i="66"/>
  <c r="T16" i="66" s="1"/>
  <c r="R16" i="66"/>
  <c r="O16" i="66"/>
  <c r="N16" i="66"/>
  <c r="M16" i="66"/>
  <c r="I16" i="66"/>
  <c r="H16" i="66"/>
  <c r="G16" i="66"/>
  <c r="F16" i="66"/>
  <c r="J16" i="66" s="1"/>
  <c r="D16" i="66"/>
  <c r="C16" i="66"/>
  <c r="AO15" i="66"/>
  <c r="AG15" i="66"/>
  <c r="AH15" i="66" s="1"/>
  <c r="AF15" i="66"/>
  <c r="AB15" i="66"/>
  <c r="AA15" i="66"/>
  <c r="Z15" i="66"/>
  <c r="Y15" i="66"/>
  <c r="AC15" i="66" s="1"/>
  <c r="X15" i="66"/>
  <c r="W15" i="66"/>
  <c r="S15" i="66"/>
  <c r="R15" i="66"/>
  <c r="T15" i="66" s="1"/>
  <c r="N15" i="66"/>
  <c r="M15" i="66"/>
  <c r="O15" i="66" s="1"/>
  <c r="I15" i="66"/>
  <c r="H15" i="66"/>
  <c r="G15" i="66"/>
  <c r="F15" i="66"/>
  <c r="J15" i="66" s="1"/>
  <c r="D15" i="66"/>
  <c r="C15" i="66"/>
  <c r="AO14" i="66"/>
  <c r="AG14" i="66"/>
  <c r="AF14" i="66"/>
  <c r="AH14" i="66" s="1"/>
  <c r="AB14" i="66"/>
  <c r="AA14" i="66"/>
  <c r="Z14" i="66"/>
  <c r="Y14" i="66"/>
  <c r="X14" i="66"/>
  <c r="W14" i="66"/>
  <c r="AC14" i="66" s="1"/>
  <c r="S14" i="66"/>
  <c r="T14" i="66" s="1"/>
  <c r="R14" i="66"/>
  <c r="O14" i="66"/>
  <c r="N14" i="66"/>
  <c r="M14" i="66"/>
  <c r="I14" i="66"/>
  <c r="H14" i="66"/>
  <c r="G14" i="66"/>
  <c r="F14" i="66"/>
  <c r="J14" i="66" s="1"/>
  <c r="D14" i="66"/>
  <c r="C14" i="66"/>
  <c r="AO13" i="66"/>
  <c r="AG13" i="66"/>
  <c r="AH13" i="66" s="1"/>
  <c r="AF13" i="66"/>
  <c r="AB13" i="66"/>
  <c r="AA13" i="66"/>
  <c r="Z13" i="66"/>
  <c r="Y13" i="66"/>
  <c r="AC13" i="66" s="1"/>
  <c r="X13" i="66"/>
  <c r="W13" i="66"/>
  <c r="S13" i="66"/>
  <c r="R13" i="66"/>
  <c r="T13" i="66" s="1"/>
  <c r="N13" i="66"/>
  <c r="M13" i="66"/>
  <c r="O13" i="66" s="1"/>
  <c r="I13" i="66"/>
  <c r="H13" i="66"/>
  <c r="G13" i="66"/>
  <c r="F13" i="66"/>
  <c r="J13" i="66" s="1"/>
  <c r="D13" i="66"/>
  <c r="C13" i="66"/>
  <c r="AO12" i="66"/>
  <c r="AG12" i="66"/>
  <c r="AF12" i="66"/>
  <c r="AH12" i="66" s="1"/>
  <c r="AB12" i="66"/>
  <c r="AA12" i="66"/>
  <c r="Z12" i="66"/>
  <c r="Y12" i="66"/>
  <c r="X12" i="66"/>
  <c r="W12" i="66"/>
  <c r="AC12" i="66" s="1"/>
  <c r="S12" i="66"/>
  <c r="T12" i="66" s="1"/>
  <c r="R12" i="66"/>
  <c r="O12" i="66"/>
  <c r="N12" i="66"/>
  <c r="M12" i="66"/>
  <c r="I12" i="66"/>
  <c r="H12" i="66"/>
  <c r="G12" i="66"/>
  <c r="F12" i="66"/>
  <c r="J12" i="66" s="1"/>
  <c r="D12" i="66"/>
  <c r="C12" i="66"/>
  <c r="AO11" i="66"/>
  <c r="AG11" i="66"/>
  <c r="AH11" i="66" s="1"/>
  <c r="AF11" i="66"/>
  <c r="AB11" i="66"/>
  <c r="AA11" i="66"/>
  <c r="Z11" i="66"/>
  <c r="Y11" i="66"/>
  <c r="AC11" i="66" s="1"/>
  <c r="X11" i="66"/>
  <c r="W11" i="66"/>
  <c r="S11" i="66"/>
  <c r="R11" i="66"/>
  <c r="T11" i="66" s="1"/>
  <c r="N11" i="66"/>
  <c r="M11" i="66"/>
  <c r="O11" i="66" s="1"/>
  <c r="I11" i="66"/>
  <c r="H11" i="66"/>
  <c r="G11" i="66"/>
  <c r="F11" i="66"/>
  <c r="J11" i="66" s="1"/>
  <c r="D11" i="66"/>
  <c r="C11" i="66"/>
  <c r="AO10" i="66"/>
  <c r="AG10" i="66"/>
  <c r="AF10" i="66"/>
  <c r="AH10" i="66" s="1"/>
  <c r="AB10" i="66"/>
  <c r="AA10" i="66"/>
  <c r="Z10" i="66"/>
  <c r="Y10" i="66"/>
  <c r="X10" i="66"/>
  <c r="W10" i="66"/>
  <c r="AC10" i="66" s="1"/>
  <c r="S10" i="66"/>
  <c r="T10" i="66" s="1"/>
  <c r="R10" i="66"/>
  <c r="O10" i="66"/>
  <c r="N10" i="66"/>
  <c r="M10" i="66"/>
  <c r="I10" i="66"/>
  <c r="H10" i="66"/>
  <c r="G10" i="66"/>
  <c r="F10" i="66"/>
  <c r="J10" i="66" s="1"/>
  <c r="AK10" i="66" s="1"/>
  <c r="D10" i="66"/>
  <c r="C10" i="66"/>
  <c r="AO9" i="66"/>
  <c r="AG9" i="66"/>
  <c r="AH9" i="66" s="1"/>
  <c r="AF9" i="66"/>
  <c r="AB9" i="66"/>
  <c r="AA9" i="66"/>
  <c r="Z9" i="66"/>
  <c r="Y9" i="66"/>
  <c r="AC9" i="66" s="1"/>
  <c r="AD9" i="66" s="1"/>
  <c r="X9" i="66"/>
  <c r="W9" i="66"/>
  <c r="S9" i="66"/>
  <c r="R9" i="66"/>
  <c r="T9" i="66" s="1"/>
  <c r="U9" i="66" s="1"/>
  <c r="N9" i="66"/>
  <c r="M9" i="66"/>
  <c r="O9" i="66" s="1"/>
  <c r="I9" i="66"/>
  <c r="H9" i="66"/>
  <c r="G9" i="66"/>
  <c r="F9" i="66"/>
  <c r="D9" i="66"/>
  <c r="C9" i="66"/>
  <c r="AO8" i="66"/>
  <c r="AI8" i="66"/>
  <c r="AG8" i="66"/>
  <c r="AF8" i="66"/>
  <c r="AH8" i="66" s="1"/>
  <c r="AB8" i="66"/>
  <c r="AA8" i="66"/>
  <c r="Z8" i="66"/>
  <c r="Y8" i="66"/>
  <c r="X8" i="66"/>
  <c r="W8" i="66"/>
  <c r="AC8" i="66" s="1"/>
  <c r="S8" i="66"/>
  <c r="T8" i="66" s="1"/>
  <c r="R8" i="66"/>
  <c r="O8" i="66"/>
  <c r="P8" i="66" s="1"/>
  <c r="N8" i="66"/>
  <c r="M8" i="66"/>
  <c r="I8" i="66"/>
  <c r="H8" i="66"/>
  <c r="G8" i="66"/>
  <c r="F8" i="66"/>
  <c r="J8" i="66" s="1"/>
  <c r="D8" i="66"/>
  <c r="C8" i="66"/>
  <c r="AO7" i="66"/>
  <c r="AG7" i="66"/>
  <c r="AH7" i="66" s="1"/>
  <c r="AI7" i="66" s="1"/>
  <c r="AF7" i="66"/>
  <c r="AB7" i="66"/>
  <c r="AA7" i="66"/>
  <c r="Z7" i="66"/>
  <c r="Y7" i="66"/>
  <c r="AC7" i="66" s="1"/>
  <c r="AD7" i="66" s="1"/>
  <c r="X7" i="66"/>
  <c r="W7" i="66"/>
  <c r="S7" i="66"/>
  <c r="R7" i="66"/>
  <c r="T7" i="66" s="1"/>
  <c r="N7" i="66"/>
  <c r="M7" i="66"/>
  <c r="O7" i="66" s="1"/>
  <c r="I7" i="66"/>
  <c r="H7" i="66"/>
  <c r="G7" i="66"/>
  <c r="F7" i="66"/>
  <c r="D7" i="66"/>
  <c r="C7" i="66"/>
  <c r="AO6" i="66"/>
  <c r="AG6" i="66"/>
  <c r="AF6" i="66"/>
  <c r="AH6" i="66" s="1"/>
  <c r="AB6" i="66"/>
  <c r="AA6" i="66"/>
  <c r="Z6" i="66"/>
  <c r="Y6" i="66"/>
  <c r="X6" i="66"/>
  <c r="W6" i="66"/>
  <c r="AC6" i="66" s="1"/>
  <c r="S6" i="66"/>
  <c r="T6" i="66" s="1"/>
  <c r="R6" i="66"/>
  <c r="O6" i="66"/>
  <c r="N6" i="66"/>
  <c r="M6" i="66"/>
  <c r="I6" i="66"/>
  <c r="H6" i="66"/>
  <c r="G6" i="66"/>
  <c r="F6" i="66"/>
  <c r="D6" i="66"/>
  <c r="C6" i="66"/>
  <c r="AG5" i="66"/>
  <c r="AF5" i="66"/>
  <c r="AH5" i="66" s="1"/>
  <c r="AI6" i="66" s="1"/>
  <c r="AB5" i="66"/>
  <c r="AA5" i="66"/>
  <c r="Z5" i="66"/>
  <c r="Y5" i="66"/>
  <c r="AC5" i="66" s="1"/>
  <c r="X5" i="66"/>
  <c r="W5" i="66"/>
  <c r="S5" i="66"/>
  <c r="T5" i="66" s="1"/>
  <c r="U7" i="66" s="1"/>
  <c r="R5" i="66"/>
  <c r="N5" i="66"/>
  <c r="M5" i="66"/>
  <c r="O5" i="66" s="1"/>
  <c r="I5" i="66"/>
  <c r="H5" i="66"/>
  <c r="G5" i="66"/>
  <c r="F5" i="66"/>
  <c r="J5" i="66" s="1"/>
  <c r="AK5" i="66" s="1"/>
  <c r="E5" i="66"/>
  <c r="E4" i="66"/>
  <c r="AF3" i="66"/>
  <c r="W3" i="66"/>
  <c r="R3" i="66"/>
  <c r="M3" i="66"/>
  <c r="F3" i="66"/>
  <c r="E3" i="66"/>
  <c r="R2" i="66"/>
  <c r="F2" i="66"/>
  <c r="AF2" i="66" s="1"/>
  <c r="V55" i="65"/>
  <c r="W55" i="65" s="1"/>
  <c r="D55" i="65"/>
  <c r="C55" i="65"/>
  <c r="X54" i="65"/>
  <c r="W54" i="65"/>
  <c r="Y54" i="65" s="1"/>
  <c r="V54" i="65"/>
  <c r="D54" i="65"/>
  <c r="C54" i="65"/>
  <c r="V53" i="65"/>
  <c r="W53" i="65" s="1"/>
  <c r="D53" i="65"/>
  <c r="C53" i="65"/>
  <c r="W52" i="65"/>
  <c r="X52" i="65" s="1"/>
  <c r="V52" i="65"/>
  <c r="D52" i="65"/>
  <c r="C52" i="65"/>
  <c r="Y51" i="65"/>
  <c r="W51" i="65"/>
  <c r="X51" i="65" s="1"/>
  <c r="V51" i="65"/>
  <c r="D51" i="65"/>
  <c r="C51" i="65"/>
  <c r="Y50" i="65"/>
  <c r="W50" i="65"/>
  <c r="X50" i="65" s="1"/>
  <c r="V50" i="65"/>
  <c r="D50" i="65"/>
  <c r="C50" i="65"/>
  <c r="W49" i="65"/>
  <c r="X49" i="65" s="1"/>
  <c r="V49" i="65"/>
  <c r="D49" i="65"/>
  <c r="C49" i="65"/>
  <c r="Y48" i="65"/>
  <c r="X48" i="65"/>
  <c r="W48" i="65"/>
  <c r="V48" i="65"/>
  <c r="D48" i="65"/>
  <c r="C48" i="65"/>
  <c r="V47" i="65"/>
  <c r="W47" i="65" s="1"/>
  <c r="D47" i="65"/>
  <c r="C47" i="65"/>
  <c r="X46" i="65"/>
  <c r="W46" i="65"/>
  <c r="Y46" i="65" s="1"/>
  <c r="V46" i="65"/>
  <c r="D46" i="65"/>
  <c r="C46" i="65"/>
  <c r="V45" i="65"/>
  <c r="W45" i="65" s="1"/>
  <c r="D45" i="65"/>
  <c r="C45" i="65"/>
  <c r="W44" i="65"/>
  <c r="X44" i="65" s="1"/>
  <c r="V44" i="65"/>
  <c r="D44" i="65"/>
  <c r="C44" i="65"/>
  <c r="Y43" i="65"/>
  <c r="W43" i="65"/>
  <c r="X43" i="65" s="1"/>
  <c r="V43" i="65"/>
  <c r="D43" i="65"/>
  <c r="C43" i="65"/>
  <c r="Y42" i="65"/>
  <c r="W42" i="65"/>
  <c r="X42" i="65" s="1"/>
  <c r="V42" i="65"/>
  <c r="D42" i="65"/>
  <c r="C42" i="65"/>
  <c r="W41" i="65"/>
  <c r="X41" i="65" s="1"/>
  <c r="V41" i="65"/>
  <c r="D41" i="65"/>
  <c r="C41" i="65"/>
  <c r="Y40" i="65"/>
  <c r="X40" i="65"/>
  <c r="W40" i="65"/>
  <c r="V40" i="65"/>
  <c r="D40" i="65"/>
  <c r="C40" i="65"/>
  <c r="V39" i="65"/>
  <c r="W39" i="65" s="1"/>
  <c r="D39" i="65"/>
  <c r="C39" i="65"/>
  <c r="X38" i="65"/>
  <c r="W38" i="65"/>
  <c r="Y38" i="65" s="1"/>
  <c r="V38" i="65"/>
  <c r="D38" i="65"/>
  <c r="C38" i="65"/>
  <c r="V37" i="65"/>
  <c r="W37" i="65" s="1"/>
  <c r="D37" i="65"/>
  <c r="C37" i="65"/>
  <c r="W36" i="65"/>
  <c r="X36" i="65" s="1"/>
  <c r="V36" i="65"/>
  <c r="D36" i="65"/>
  <c r="C36" i="65"/>
  <c r="Y35" i="65"/>
  <c r="W35" i="65"/>
  <c r="X35" i="65" s="1"/>
  <c r="V35" i="65"/>
  <c r="D35" i="65"/>
  <c r="C35" i="65"/>
  <c r="V34" i="65"/>
  <c r="W34" i="65" s="1"/>
  <c r="D34" i="65"/>
  <c r="C34" i="65"/>
  <c r="X33" i="65"/>
  <c r="W33" i="65"/>
  <c r="Y33" i="65" s="1"/>
  <c r="V33" i="65"/>
  <c r="D33" i="65"/>
  <c r="C33" i="65"/>
  <c r="V32" i="65"/>
  <c r="W32" i="65" s="1"/>
  <c r="D32" i="65"/>
  <c r="C32" i="65"/>
  <c r="X31" i="65"/>
  <c r="W31" i="65"/>
  <c r="Y31" i="65" s="1"/>
  <c r="V31" i="65"/>
  <c r="D31" i="65"/>
  <c r="C31" i="65"/>
  <c r="V30" i="65"/>
  <c r="W30" i="65" s="1"/>
  <c r="D30" i="65"/>
  <c r="C30" i="65"/>
  <c r="X29" i="65"/>
  <c r="W29" i="65"/>
  <c r="Y29" i="65" s="1"/>
  <c r="V29" i="65"/>
  <c r="D29" i="65"/>
  <c r="C29" i="65"/>
  <c r="V28" i="65"/>
  <c r="W28" i="65" s="1"/>
  <c r="D28" i="65"/>
  <c r="C28" i="65"/>
  <c r="X27" i="65"/>
  <c r="W27" i="65"/>
  <c r="Y27" i="65" s="1"/>
  <c r="V27" i="65"/>
  <c r="D27" i="65"/>
  <c r="C27" i="65"/>
  <c r="V26" i="65"/>
  <c r="W26" i="65" s="1"/>
  <c r="D26" i="65"/>
  <c r="C26" i="65"/>
  <c r="V25" i="65"/>
  <c r="D25" i="65"/>
  <c r="C25" i="65"/>
  <c r="V24" i="65"/>
  <c r="W24" i="65" s="1"/>
  <c r="D24" i="65"/>
  <c r="C24" i="65"/>
  <c r="V23" i="65"/>
  <c r="D23" i="65"/>
  <c r="C23" i="65"/>
  <c r="V22" i="65"/>
  <c r="W22" i="65" s="1"/>
  <c r="D22" i="65"/>
  <c r="C22" i="65"/>
  <c r="V21" i="65"/>
  <c r="D21" i="65"/>
  <c r="C21" i="65"/>
  <c r="V20" i="65"/>
  <c r="W20" i="65" s="1"/>
  <c r="D20" i="65"/>
  <c r="C20" i="65"/>
  <c r="V19" i="65"/>
  <c r="D19" i="65"/>
  <c r="C19" i="65"/>
  <c r="V18" i="65"/>
  <c r="W18" i="65" s="1"/>
  <c r="D18" i="65"/>
  <c r="C18" i="65"/>
  <c r="X17" i="65"/>
  <c r="W17" i="65"/>
  <c r="Y17" i="65" s="1"/>
  <c r="V17" i="65"/>
  <c r="D17" i="65"/>
  <c r="C17" i="65"/>
  <c r="V16" i="65"/>
  <c r="W16" i="65" s="1"/>
  <c r="D16" i="65"/>
  <c r="C16" i="65"/>
  <c r="X15" i="65"/>
  <c r="W15" i="65"/>
  <c r="Y15" i="65" s="1"/>
  <c r="V15" i="65"/>
  <c r="D15" i="65"/>
  <c r="C15" i="65"/>
  <c r="V14" i="65"/>
  <c r="W14" i="65" s="1"/>
  <c r="D14" i="65"/>
  <c r="C14" i="65"/>
  <c r="X13" i="65"/>
  <c r="W13" i="65"/>
  <c r="Y13" i="65" s="1"/>
  <c r="V13" i="65"/>
  <c r="D13" i="65"/>
  <c r="C13" i="65"/>
  <c r="V12" i="65"/>
  <c r="W12" i="65" s="1"/>
  <c r="D12" i="65"/>
  <c r="C12" i="65"/>
  <c r="X11" i="65"/>
  <c r="W11" i="65"/>
  <c r="Y11" i="65" s="1"/>
  <c r="V11" i="65"/>
  <c r="D11" i="65"/>
  <c r="C11" i="65"/>
  <c r="V10" i="65"/>
  <c r="W10" i="65" s="1"/>
  <c r="D10" i="65"/>
  <c r="C10" i="65"/>
  <c r="X9" i="65"/>
  <c r="W9" i="65"/>
  <c r="Y9" i="65" s="1"/>
  <c r="V9" i="65"/>
  <c r="D9" i="65"/>
  <c r="C9" i="65"/>
  <c r="V8" i="65"/>
  <c r="W8" i="65" s="1"/>
  <c r="D8" i="65"/>
  <c r="C8" i="65"/>
  <c r="X7" i="65"/>
  <c r="W7" i="65"/>
  <c r="Y7" i="65" s="1"/>
  <c r="V7" i="65"/>
  <c r="D7" i="65"/>
  <c r="C7" i="65"/>
  <c r="V6" i="65"/>
  <c r="W6" i="65" s="1"/>
  <c r="D6" i="65"/>
  <c r="C6" i="65"/>
  <c r="V5" i="65"/>
  <c r="W25" i="65" s="1"/>
  <c r="T2" i="65"/>
  <c r="AK56" i="50"/>
  <c r="AJ56" i="50"/>
  <c r="AI56" i="50"/>
  <c r="AH56" i="50"/>
  <c r="AD56" i="50"/>
  <c r="AC56" i="50"/>
  <c r="AB56" i="50"/>
  <c r="AA56" i="50"/>
  <c r="W56" i="50"/>
  <c r="V56" i="50"/>
  <c r="U56" i="50"/>
  <c r="T56" i="50"/>
  <c r="X56" i="50" s="1"/>
  <c r="Y56" i="50" s="1"/>
  <c r="Z56" i="50" s="1"/>
  <c r="P56" i="50"/>
  <c r="O56" i="50"/>
  <c r="N56" i="50"/>
  <c r="M56" i="50"/>
  <c r="Q56" i="50" s="1"/>
  <c r="R56" i="50" s="1"/>
  <c r="S56" i="50" s="1"/>
  <c r="I56" i="50"/>
  <c r="H56" i="50"/>
  <c r="G56" i="50"/>
  <c r="F56" i="50"/>
  <c r="J56" i="50" s="1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P55" i="50"/>
  <c r="O55" i="50"/>
  <c r="N55" i="50"/>
  <c r="M55" i="50"/>
  <c r="Q55" i="50" s="1"/>
  <c r="R55" i="50" s="1"/>
  <c r="S55" i="50" s="1"/>
  <c r="I55" i="50"/>
  <c r="H55" i="50"/>
  <c r="G55" i="50"/>
  <c r="F55" i="50"/>
  <c r="J55" i="50" s="1"/>
  <c r="D55" i="50"/>
  <c r="C55" i="50"/>
  <c r="AK54" i="50"/>
  <c r="AJ54" i="50"/>
  <c r="AI54" i="50"/>
  <c r="AH54" i="50"/>
  <c r="AL54" i="50" s="1"/>
  <c r="AM54" i="50" s="1"/>
  <c r="AN54" i="50" s="1"/>
  <c r="AD54" i="50"/>
  <c r="AC54" i="50"/>
  <c r="AB54" i="50"/>
  <c r="AA54" i="50"/>
  <c r="AE54" i="50" s="1"/>
  <c r="AF54" i="50" s="1"/>
  <c r="AG54" i="50" s="1"/>
  <c r="W54" i="50"/>
  <c r="V54" i="50"/>
  <c r="U54" i="50"/>
  <c r="T54" i="50"/>
  <c r="X54" i="50" s="1"/>
  <c r="Y54" i="50" s="1"/>
  <c r="Z54" i="50" s="1"/>
  <c r="P54" i="50"/>
  <c r="O54" i="50"/>
  <c r="N54" i="50"/>
  <c r="M54" i="50"/>
  <c r="I54" i="50"/>
  <c r="H54" i="50"/>
  <c r="G54" i="50"/>
  <c r="F54" i="50"/>
  <c r="J54" i="50" s="1"/>
  <c r="D54" i="50"/>
  <c r="C54" i="50"/>
  <c r="AK53" i="50"/>
  <c r="AJ53" i="50"/>
  <c r="AI53" i="50"/>
  <c r="AH53" i="50"/>
  <c r="AD53" i="50"/>
  <c r="AC53" i="50"/>
  <c r="AB53" i="50"/>
  <c r="AA53" i="50"/>
  <c r="AE53" i="50" s="1"/>
  <c r="AF53" i="50" s="1"/>
  <c r="AG53" i="50" s="1"/>
  <c r="W53" i="50"/>
  <c r="V53" i="50"/>
  <c r="U53" i="50"/>
  <c r="T53" i="50"/>
  <c r="X53" i="50" s="1"/>
  <c r="Y53" i="50" s="1"/>
  <c r="Z53" i="50" s="1"/>
  <c r="P53" i="50"/>
  <c r="O53" i="50"/>
  <c r="N53" i="50"/>
  <c r="M53" i="50"/>
  <c r="I53" i="50"/>
  <c r="H53" i="50"/>
  <c r="G53" i="50"/>
  <c r="F53" i="50"/>
  <c r="J53" i="50" s="1"/>
  <c r="D53" i="50"/>
  <c r="C53" i="50"/>
  <c r="AK52" i="50"/>
  <c r="AJ52" i="50"/>
  <c r="AI52" i="50"/>
  <c r="AH52" i="50"/>
  <c r="AL52" i="50" s="1"/>
  <c r="AM52" i="50" s="1"/>
  <c r="AN52" i="50" s="1"/>
  <c r="AD52" i="50"/>
  <c r="AC52" i="50"/>
  <c r="AB52" i="50"/>
  <c r="AA52" i="50"/>
  <c r="W52" i="50"/>
  <c r="V52" i="50"/>
  <c r="U52" i="50"/>
  <c r="T52" i="50"/>
  <c r="X52" i="50" s="1"/>
  <c r="Y52" i="50" s="1"/>
  <c r="Z52" i="50" s="1"/>
  <c r="P52" i="50"/>
  <c r="O52" i="50"/>
  <c r="N52" i="50"/>
  <c r="M52" i="50"/>
  <c r="Q52" i="50" s="1"/>
  <c r="R52" i="50" s="1"/>
  <c r="S52" i="50" s="1"/>
  <c r="I52" i="50"/>
  <c r="H52" i="50"/>
  <c r="G52" i="50"/>
  <c r="F52" i="50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P51" i="50"/>
  <c r="O51" i="50"/>
  <c r="N51" i="50"/>
  <c r="M51" i="50"/>
  <c r="Q51" i="50" s="1"/>
  <c r="R51" i="50" s="1"/>
  <c r="S51" i="50" s="1"/>
  <c r="I51" i="50"/>
  <c r="H51" i="50"/>
  <c r="G51" i="50"/>
  <c r="F51" i="50"/>
  <c r="J51" i="50" s="1"/>
  <c r="D51" i="50"/>
  <c r="C51" i="50"/>
  <c r="AK50" i="50"/>
  <c r="AJ50" i="50"/>
  <c r="AI50" i="50"/>
  <c r="AH50" i="50"/>
  <c r="AL50" i="50" s="1"/>
  <c r="AM50" i="50" s="1"/>
  <c r="AN50" i="50" s="1"/>
  <c r="AD50" i="50"/>
  <c r="AC50" i="50"/>
  <c r="AB50" i="50"/>
  <c r="AA50" i="50"/>
  <c r="AE50" i="50" s="1"/>
  <c r="AF50" i="50" s="1"/>
  <c r="AG50" i="50" s="1"/>
  <c r="W50" i="50"/>
  <c r="V50" i="50"/>
  <c r="U50" i="50"/>
  <c r="T50" i="50"/>
  <c r="P50" i="50"/>
  <c r="O50" i="50"/>
  <c r="N50" i="50"/>
  <c r="M50" i="50"/>
  <c r="Q50" i="50" s="1"/>
  <c r="R50" i="50" s="1"/>
  <c r="S50" i="50" s="1"/>
  <c r="I50" i="50"/>
  <c r="H50" i="50"/>
  <c r="G50" i="50"/>
  <c r="F50" i="50"/>
  <c r="D50" i="50"/>
  <c r="C50" i="50"/>
  <c r="AK49" i="50"/>
  <c r="AJ49" i="50"/>
  <c r="AI49" i="50"/>
  <c r="AH49" i="50"/>
  <c r="AL49" i="50" s="1"/>
  <c r="AM49" i="50" s="1"/>
  <c r="AN49" i="50" s="1"/>
  <c r="AD49" i="50"/>
  <c r="AC49" i="50"/>
  <c r="AB49" i="50"/>
  <c r="AA49" i="50"/>
  <c r="AE49" i="50" s="1"/>
  <c r="AF49" i="50" s="1"/>
  <c r="AG49" i="50" s="1"/>
  <c r="W49" i="50"/>
  <c r="V49" i="50"/>
  <c r="U49" i="50"/>
  <c r="T49" i="50"/>
  <c r="X49" i="50" s="1"/>
  <c r="Y49" i="50" s="1"/>
  <c r="Z49" i="50" s="1"/>
  <c r="P49" i="50"/>
  <c r="O49" i="50"/>
  <c r="N49" i="50"/>
  <c r="M49" i="50"/>
  <c r="I49" i="50"/>
  <c r="H49" i="50"/>
  <c r="G49" i="50"/>
  <c r="F49" i="50"/>
  <c r="D49" i="50"/>
  <c r="C49" i="50"/>
  <c r="AK48" i="50"/>
  <c r="AJ48" i="50"/>
  <c r="AI48" i="50"/>
  <c r="AH48" i="50"/>
  <c r="AD48" i="50"/>
  <c r="AC48" i="50"/>
  <c r="AB48" i="50"/>
  <c r="AA48" i="50"/>
  <c r="W48" i="50"/>
  <c r="V48" i="50"/>
  <c r="U48" i="50"/>
  <c r="T48" i="50"/>
  <c r="X48" i="50" s="1"/>
  <c r="Y48" i="50" s="1"/>
  <c r="Z48" i="50" s="1"/>
  <c r="P48" i="50"/>
  <c r="O48" i="50"/>
  <c r="N48" i="50"/>
  <c r="M48" i="50"/>
  <c r="Q48" i="50" s="1"/>
  <c r="R48" i="50" s="1"/>
  <c r="S48" i="50" s="1"/>
  <c r="I48" i="50"/>
  <c r="H48" i="50"/>
  <c r="G48" i="50"/>
  <c r="F48" i="50"/>
  <c r="J48" i="50" s="1"/>
  <c r="D48" i="50"/>
  <c r="C48" i="50"/>
  <c r="AK47" i="50"/>
  <c r="AJ47" i="50"/>
  <c r="AI47" i="50"/>
  <c r="AH47" i="50"/>
  <c r="AL47" i="50" s="1"/>
  <c r="AM47" i="50" s="1"/>
  <c r="AN47" i="50" s="1"/>
  <c r="AD47" i="50"/>
  <c r="AC47" i="50"/>
  <c r="AB47" i="50"/>
  <c r="AA47" i="50"/>
  <c r="W47" i="50"/>
  <c r="V47" i="50"/>
  <c r="U47" i="50"/>
  <c r="T47" i="50"/>
  <c r="P47" i="50"/>
  <c r="O47" i="50"/>
  <c r="N47" i="50"/>
  <c r="M47" i="50"/>
  <c r="Q47" i="50" s="1"/>
  <c r="R47" i="50" s="1"/>
  <c r="S47" i="50" s="1"/>
  <c r="I47" i="50"/>
  <c r="H47" i="50"/>
  <c r="G47" i="50"/>
  <c r="F47" i="50"/>
  <c r="J47" i="50" s="1"/>
  <c r="D47" i="50"/>
  <c r="C47" i="50"/>
  <c r="AK46" i="50"/>
  <c r="AJ46" i="50"/>
  <c r="AI46" i="50"/>
  <c r="AH46" i="50"/>
  <c r="AL46" i="50" s="1"/>
  <c r="AM46" i="50" s="1"/>
  <c r="AN46" i="50" s="1"/>
  <c r="AD46" i="50"/>
  <c r="AC46" i="50"/>
  <c r="AB46" i="50"/>
  <c r="AA46" i="50"/>
  <c r="AE46" i="50" s="1"/>
  <c r="AF46" i="50" s="1"/>
  <c r="AG46" i="50" s="1"/>
  <c r="W46" i="50"/>
  <c r="V46" i="50"/>
  <c r="U46" i="50"/>
  <c r="T46" i="50"/>
  <c r="P46" i="50"/>
  <c r="O46" i="50"/>
  <c r="N46" i="50"/>
  <c r="M46" i="50"/>
  <c r="I46" i="50"/>
  <c r="H46" i="50"/>
  <c r="G46" i="50"/>
  <c r="F46" i="50"/>
  <c r="J46" i="50" s="1"/>
  <c r="D46" i="50"/>
  <c r="C46" i="50"/>
  <c r="AK45" i="50"/>
  <c r="AJ45" i="50"/>
  <c r="AI45" i="50"/>
  <c r="AH45" i="50"/>
  <c r="AD45" i="50"/>
  <c r="AC45" i="50"/>
  <c r="AB45" i="50"/>
  <c r="AA45" i="50"/>
  <c r="AE45" i="50" s="1"/>
  <c r="AF45" i="50" s="1"/>
  <c r="AG45" i="50" s="1"/>
  <c r="W45" i="50"/>
  <c r="V45" i="50"/>
  <c r="U45" i="50"/>
  <c r="T45" i="50"/>
  <c r="X45" i="50" s="1"/>
  <c r="Y45" i="50" s="1"/>
  <c r="Z45" i="50" s="1"/>
  <c r="P45" i="50"/>
  <c r="O45" i="50"/>
  <c r="N45" i="50"/>
  <c r="M45" i="50"/>
  <c r="I45" i="50"/>
  <c r="H45" i="50"/>
  <c r="G45" i="50"/>
  <c r="F45" i="50"/>
  <c r="J45" i="50" s="1"/>
  <c r="D45" i="50"/>
  <c r="C45" i="50"/>
  <c r="AK44" i="50"/>
  <c r="AJ44" i="50"/>
  <c r="AI44" i="50"/>
  <c r="AH44" i="50"/>
  <c r="AL44" i="50" s="1"/>
  <c r="AM44" i="50" s="1"/>
  <c r="AN44" i="50" s="1"/>
  <c r="AD44" i="50"/>
  <c r="AC44" i="50"/>
  <c r="AB44" i="50"/>
  <c r="AA44" i="50"/>
  <c r="W44" i="50"/>
  <c r="V44" i="50"/>
  <c r="U44" i="50"/>
  <c r="T44" i="50"/>
  <c r="X44" i="50" s="1"/>
  <c r="Y44" i="50" s="1"/>
  <c r="Z44" i="50" s="1"/>
  <c r="P44" i="50"/>
  <c r="O44" i="50"/>
  <c r="N44" i="50"/>
  <c r="M44" i="50"/>
  <c r="Q44" i="50" s="1"/>
  <c r="R44" i="50" s="1"/>
  <c r="S44" i="50" s="1"/>
  <c r="I44" i="50"/>
  <c r="H44" i="50"/>
  <c r="G44" i="50"/>
  <c r="F44" i="50"/>
  <c r="D44" i="50"/>
  <c r="C44" i="50"/>
  <c r="AK43" i="50"/>
  <c r="AJ43" i="50"/>
  <c r="AI43" i="50"/>
  <c r="AH43" i="50"/>
  <c r="AL43" i="50" s="1"/>
  <c r="AM43" i="50" s="1"/>
  <c r="AN43" i="50" s="1"/>
  <c r="AD43" i="50"/>
  <c r="AC43" i="50"/>
  <c r="AB43" i="50"/>
  <c r="AA43" i="50"/>
  <c r="AE43" i="50" s="1"/>
  <c r="AF43" i="50" s="1"/>
  <c r="AG43" i="50" s="1"/>
  <c r="W43" i="50"/>
  <c r="V43" i="50"/>
  <c r="U43" i="50"/>
  <c r="T43" i="50"/>
  <c r="P43" i="50"/>
  <c r="O43" i="50"/>
  <c r="N43" i="50"/>
  <c r="M43" i="50"/>
  <c r="Q43" i="50" s="1"/>
  <c r="R43" i="50" s="1"/>
  <c r="S43" i="50" s="1"/>
  <c r="I43" i="50"/>
  <c r="H43" i="50"/>
  <c r="G43" i="50"/>
  <c r="F43" i="50"/>
  <c r="J43" i="50" s="1"/>
  <c r="D43" i="50"/>
  <c r="C43" i="50"/>
  <c r="AK42" i="50"/>
  <c r="AJ42" i="50"/>
  <c r="AI42" i="50"/>
  <c r="AH42" i="50"/>
  <c r="AL42" i="50" s="1"/>
  <c r="AM42" i="50" s="1"/>
  <c r="AN42" i="50" s="1"/>
  <c r="AD42" i="50"/>
  <c r="AC42" i="50"/>
  <c r="AB42" i="50"/>
  <c r="AA42" i="50"/>
  <c r="AE42" i="50" s="1"/>
  <c r="AF42" i="50" s="1"/>
  <c r="AG42" i="50" s="1"/>
  <c r="W42" i="50"/>
  <c r="V42" i="50"/>
  <c r="U42" i="50"/>
  <c r="T42" i="50"/>
  <c r="P42" i="50"/>
  <c r="O42" i="50"/>
  <c r="N42" i="50"/>
  <c r="M42" i="50"/>
  <c r="Q42" i="50" s="1"/>
  <c r="R42" i="50" s="1"/>
  <c r="S42" i="50" s="1"/>
  <c r="I42" i="50"/>
  <c r="H42" i="50"/>
  <c r="G42" i="50"/>
  <c r="F42" i="50"/>
  <c r="D42" i="50"/>
  <c r="C42" i="50"/>
  <c r="AK41" i="50"/>
  <c r="AJ41" i="50"/>
  <c r="AI41" i="50"/>
  <c r="AH41" i="50"/>
  <c r="AL41" i="50" s="1"/>
  <c r="AM41" i="50" s="1"/>
  <c r="AN41" i="50" s="1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I41" i="50"/>
  <c r="H41" i="50"/>
  <c r="G41" i="50"/>
  <c r="F41" i="50"/>
  <c r="D41" i="50"/>
  <c r="C41" i="50"/>
  <c r="AK40" i="50"/>
  <c r="AJ40" i="50"/>
  <c r="AI40" i="50"/>
  <c r="AH40" i="50"/>
  <c r="AD40" i="50"/>
  <c r="AC40" i="50"/>
  <c r="AB40" i="50"/>
  <c r="AA40" i="50"/>
  <c r="W40" i="50"/>
  <c r="V40" i="50"/>
  <c r="U40" i="50"/>
  <c r="T40" i="50"/>
  <c r="X40" i="50" s="1"/>
  <c r="Y40" i="50" s="1"/>
  <c r="Z40" i="50" s="1"/>
  <c r="P40" i="50"/>
  <c r="O40" i="50"/>
  <c r="N40" i="50"/>
  <c r="M40" i="50"/>
  <c r="Q40" i="50" s="1"/>
  <c r="R40" i="50" s="1"/>
  <c r="S40" i="50" s="1"/>
  <c r="I40" i="50"/>
  <c r="H40" i="50"/>
  <c r="G40" i="50"/>
  <c r="F40" i="50"/>
  <c r="J40" i="50" s="1"/>
  <c r="D40" i="50"/>
  <c r="C40" i="50"/>
  <c r="AK39" i="50"/>
  <c r="AJ39" i="50"/>
  <c r="AI39" i="50"/>
  <c r="AH39" i="50"/>
  <c r="AL39" i="50" s="1"/>
  <c r="AM39" i="50" s="1"/>
  <c r="AN39" i="50" s="1"/>
  <c r="AD39" i="50"/>
  <c r="AC39" i="50"/>
  <c r="AB39" i="50"/>
  <c r="AA39" i="50"/>
  <c r="W39" i="50"/>
  <c r="V39" i="50"/>
  <c r="U39" i="50"/>
  <c r="T39" i="50"/>
  <c r="P39" i="50"/>
  <c r="O39" i="50"/>
  <c r="N39" i="50"/>
  <c r="M39" i="50"/>
  <c r="Q39" i="50" s="1"/>
  <c r="R39" i="50" s="1"/>
  <c r="S39" i="50" s="1"/>
  <c r="I39" i="50"/>
  <c r="H39" i="50"/>
  <c r="G39" i="50"/>
  <c r="F39" i="50"/>
  <c r="J39" i="50" s="1"/>
  <c r="D39" i="50"/>
  <c r="C39" i="50"/>
  <c r="AK38" i="50"/>
  <c r="AJ38" i="50"/>
  <c r="AI38" i="50"/>
  <c r="AH38" i="50"/>
  <c r="AL38" i="50" s="1"/>
  <c r="AM38" i="50" s="1"/>
  <c r="AN38" i="50" s="1"/>
  <c r="AD38" i="50"/>
  <c r="AC38" i="50"/>
  <c r="AB38" i="50"/>
  <c r="AA38" i="50"/>
  <c r="AE38" i="50" s="1"/>
  <c r="AF38" i="50" s="1"/>
  <c r="AG38" i="50" s="1"/>
  <c r="W38" i="50"/>
  <c r="V38" i="50"/>
  <c r="U38" i="50"/>
  <c r="T38" i="50"/>
  <c r="P38" i="50"/>
  <c r="O38" i="50"/>
  <c r="N38" i="50"/>
  <c r="M38" i="50"/>
  <c r="I38" i="50"/>
  <c r="H38" i="50"/>
  <c r="G38" i="50"/>
  <c r="F38" i="50"/>
  <c r="J38" i="50" s="1"/>
  <c r="D38" i="50"/>
  <c r="C38" i="50"/>
  <c r="AK37" i="50"/>
  <c r="AJ37" i="50"/>
  <c r="AI37" i="50"/>
  <c r="AH37" i="50"/>
  <c r="AD37" i="50"/>
  <c r="AC37" i="50"/>
  <c r="AB37" i="50"/>
  <c r="AA37" i="50"/>
  <c r="AE37" i="50" s="1"/>
  <c r="AF37" i="50" s="1"/>
  <c r="AG37" i="50" s="1"/>
  <c r="W37" i="50"/>
  <c r="V37" i="50"/>
  <c r="U37" i="50"/>
  <c r="T37" i="50"/>
  <c r="X37" i="50" s="1"/>
  <c r="Y37" i="50" s="1"/>
  <c r="Z37" i="50" s="1"/>
  <c r="P37" i="50"/>
  <c r="O37" i="50"/>
  <c r="N37" i="50"/>
  <c r="M37" i="50"/>
  <c r="I37" i="50"/>
  <c r="H37" i="50"/>
  <c r="G37" i="50"/>
  <c r="F37" i="50"/>
  <c r="J37" i="50" s="1"/>
  <c r="D37" i="50"/>
  <c r="C37" i="50"/>
  <c r="AK36" i="50"/>
  <c r="AJ36" i="50"/>
  <c r="AI36" i="50"/>
  <c r="AH36" i="50"/>
  <c r="AL36" i="50" s="1"/>
  <c r="AM36" i="50" s="1"/>
  <c r="AN36" i="50" s="1"/>
  <c r="AD36" i="50"/>
  <c r="AC36" i="50"/>
  <c r="AB36" i="50"/>
  <c r="AA36" i="50"/>
  <c r="W36" i="50"/>
  <c r="V36" i="50"/>
  <c r="U36" i="50"/>
  <c r="T36" i="50"/>
  <c r="X36" i="50" s="1"/>
  <c r="Y36" i="50" s="1"/>
  <c r="Z36" i="50" s="1"/>
  <c r="P36" i="50"/>
  <c r="O36" i="50"/>
  <c r="N36" i="50"/>
  <c r="M36" i="50"/>
  <c r="Q36" i="50" s="1"/>
  <c r="R36" i="50" s="1"/>
  <c r="S36" i="50" s="1"/>
  <c r="I36" i="50"/>
  <c r="H36" i="50"/>
  <c r="G36" i="50"/>
  <c r="F36" i="50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P35" i="50"/>
  <c r="O35" i="50"/>
  <c r="N35" i="50"/>
  <c r="M35" i="50"/>
  <c r="Q35" i="50" s="1"/>
  <c r="R35" i="50" s="1"/>
  <c r="S35" i="50" s="1"/>
  <c r="I35" i="50"/>
  <c r="H35" i="50"/>
  <c r="G35" i="50"/>
  <c r="F35" i="50"/>
  <c r="J35" i="50" s="1"/>
  <c r="D35" i="50"/>
  <c r="C35" i="50"/>
  <c r="AK34" i="50"/>
  <c r="AJ34" i="50"/>
  <c r="AI34" i="50"/>
  <c r="AH34" i="50"/>
  <c r="AL34" i="50" s="1"/>
  <c r="AM34" i="50" s="1"/>
  <c r="AN34" i="50" s="1"/>
  <c r="AD34" i="50"/>
  <c r="AC34" i="50"/>
  <c r="AB34" i="50"/>
  <c r="AA34" i="50"/>
  <c r="AE34" i="50" s="1"/>
  <c r="AF34" i="50" s="1"/>
  <c r="AG34" i="50" s="1"/>
  <c r="W34" i="50"/>
  <c r="V34" i="50"/>
  <c r="U34" i="50"/>
  <c r="T34" i="50"/>
  <c r="P34" i="50"/>
  <c r="O34" i="50"/>
  <c r="N34" i="50"/>
  <c r="M34" i="50"/>
  <c r="Q34" i="50" s="1"/>
  <c r="R34" i="50" s="1"/>
  <c r="S34" i="50" s="1"/>
  <c r="I34" i="50"/>
  <c r="H34" i="50"/>
  <c r="G34" i="50"/>
  <c r="F34" i="50"/>
  <c r="D34" i="50"/>
  <c r="C34" i="50"/>
  <c r="AK33" i="50"/>
  <c r="AJ33" i="50"/>
  <c r="AI33" i="50"/>
  <c r="AH33" i="50"/>
  <c r="AL33" i="50" s="1"/>
  <c r="AM33" i="50" s="1"/>
  <c r="AN33" i="50" s="1"/>
  <c r="AD33" i="50"/>
  <c r="AC33" i="50"/>
  <c r="AB33" i="50"/>
  <c r="AA33" i="50"/>
  <c r="AE33" i="50" s="1"/>
  <c r="AF33" i="50" s="1"/>
  <c r="AG33" i="50" s="1"/>
  <c r="W33" i="50"/>
  <c r="V33" i="50"/>
  <c r="U33" i="50"/>
  <c r="T33" i="50"/>
  <c r="X33" i="50" s="1"/>
  <c r="Y33" i="50" s="1"/>
  <c r="Z33" i="50" s="1"/>
  <c r="P33" i="50"/>
  <c r="O33" i="50"/>
  <c r="N33" i="50"/>
  <c r="M33" i="50"/>
  <c r="I33" i="50"/>
  <c r="H33" i="50"/>
  <c r="G33" i="50"/>
  <c r="F33" i="50"/>
  <c r="D33" i="50"/>
  <c r="C33" i="50"/>
  <c r="AK32" i="50"/>
  <c r="AJ32" i="50"/>
  <c r="AI32" i="50"/>
  <c r="AH32" i="50"/>
  <c r="AD32" i="50"/>
  <c r="AC32" i="50"/>
  <c r="AB32" i="50"/>
  <c r="AA32" i="50"/>
  <c r="W32" i="50"/>
  <c r="V32" i="50"/>
  <c r="U32" i="50"/>
  <c r="T32" i="50"/>
  <c r="X32" i="50" s="1"/>
  <c r="Y32" i="50" s="1"/>
  <c r="Z32" i="50" s="1"/>
  <c r="P32" i="50"/>
  <c r="O32" i="50"/>
  <c r="N32" i="50"/>
  <c r="M32" i="50"/>
  <c r="Q32" i="50" s="1"/>
  <c r="R32" i="50" s="1"/>
  <c r="S32" i="50" s="1"/>
  <c r="I32" i="50"/>
  <c r="H32" i="50"/>
  <c r="G32" i="50"/>
  <c r="F32" i="50"/>
  <c r="J32" i="50" s="1"/>
  <c r="D32" i="50"/>
  <c r="C32" i="50"/>
  <c r="AK31" i="50"/>
  <c r="AJ31" i="50"/>
  <c r="AI31" i="50"/>
  <c r="AH31" i="50"/>
  <c r="AL31" i="50" s="1"/>
  <c r="AM31" i="50" s="1"/>
  <c r="AN31" i="50" s="1"/>
  <c r="AD31" i="50"/>
  <c r="AC31" i="50"/>
  <c r="AB31" i="50"/>
  <c r="AA31" i="50"/>
  <c r="W31" i="50"/>
  <c r="V31" i="50"/>
  <c r="U31" i="50"/>
  <c r="T31" i="50"/>
  <c r="P31" i="50"/>
  <c r="O31" i="50"/>
  <c r="N31" i="50"/>
  <c r="M31" i="50"/>
  <c r="Q31" i="50" s="1"/>
  <c r="R31" i="50" s="1"/>
  <c r="S31" i="50" s="1"/>
  <c r="I31" i="50"/>
  <c r="H31" i="50"/>
  <c r="G31" i="50"/>
  <c r="F31" i="50"/>
  <c r="J31" i="50" s="1"/>
  <c r="D31" i="50"/>
  <c r="C31" i="50"/>
  <c r="AK30" i="50"/>
  <c r="AJ30" i="50"/>
  <c r="AI30" i="50"/>
  <c r="AH30" i="50"/>
  <c r="AL30" i="50" s="1"/>
  <c r="AM30" i="50" s="1"/>
  <c r="AN30" i="50" s="1"/>
  <c r="AD30" i="50"/>
  <c r="AC30" i="50"/>
  <c r="AB30" i="50"/>
  <c r="AA30" i="50"/>
  <c r="AE30" i="50" s="1"/>
  <c r="AF30" i="50" s="1"/>
  <c r="AG30" i="50" s="1"/>
  <c r="W30" i="50"/>
  <c r="V30" i="50"/>
  <c r="U30" i="50"/>
  <c r="T30" i="50"/>
  <c r="P30" i="50"/>
  <c r="O30" i="50"/>
  <c r="N30" i="50"/>
  <c r="M30" i="50"/>
  <c r="I30" i="50"/>
  <c r="H30" i="50"/>
  <c r="G30" i="50"/>
  <c r="F30" i="50"/>
  <c r="J30" i="50" s="1"/>
  <c r="D30" i="50"/>
  <c r="C30" i="50"/>
  <c r="AK29" i="50"/>
  <c r="AJ29" i="50"/>
  <c r="AI29" i="50"/>
  <c r="AH29" i="50"/>
  <c r="AD29" i="50"/>
  <c r="AC29" i="50"/>
  <c r="AB29" i="50"/>
  <c r="AA29" i="50"/>
  <c r="AE29" i="50" s="1"/>
  <c r="AF29" i="50" s="1"/>
  <c r="AG29" i="50" s="1"/>
  <c r="W29" i="50"/>
  <c r="V29" i="50"/>
  <c r="U29" i="50"/>
  <c r="T29" i="50"/>
  <c r="X29" i="50" s="1"/>
  <c r="Y29" i="50" s="1"/>
  <c r="Z29" i="50" s="1"/>
  <c r="P29" i="50"/>
  <c r="O29" i="50"/>
  <c r="N29" i="50"/>
  <c r="M29" i="50"/>
  <c r="I29" i="50"/>
  <c r="H29" i="50"/>
  <c r="G29" i="50"/>
  <c r="F29" i="50"/>
  <c r="J29" i="50" s="1"/>
  <c r="D29" i="50"/>
  <c r="C29" i="50"/>
  <c r="AK28" i="50"/>
  <c r="AJ28" i="50"/>
  <c r="AI28" i="50"/>
  <c r="AH28" i="50"/>
  <c r="AL28" i="50" s="1"/>
  <c r="AM28" i="50" s="1"/>
  <c r="AN28" i="50" s="1"/>
  <c r="AD28" i="50"/>
  <c r="AC28" i="50"/>
  <c r="AB28" i="50"/>
  <c r="AA28" i="50"/>
  <c r="W28" i="50"/>
  <c r="V28" i="50"/>
  <c r="U28" i="50"/>
  <c r="T28" i="50"/>
  <c r="X28" i="50" s="1"/>
  <c r="Y28" i="50" s="1"/>
  <c r="Z28" i="50" s="1"/>
  <c r="P28" i="50"/>
  <c r="O28" i="50"/>
  <c r="N28" i="50"/>
  <c r="M28" i="50"/>
  <c r="Q28" i="50" s="1"/>
  <c r="R28" i="50" s="1"/>
  <c r="S28" i="50" s="1"/>
  <c r="I28" i="50"/>
  <c r="H28" i="50"/>
  <c r="G28" i="50"/>
  <c r="F28" i="50"/>
  <c r="D28" i="50"/>
  <c r="C28" i="50"/>
  <c r="AK27" i="50"/>
  <c r="AJ27" i="50"/>
  <c r="AI27" i="50"/>
  <c r="AH27" i="50"/>
  <c r="AL27" i="50" s="1"/>
  <c r="AM27" i="50" s="1"/>
  <c r="AN27" i="50" s="1"/>
  <c r="AD27" i="50"/>
  <c r="AC27" i="50"/>
  <c r="AB27" i="50"/>
  <c r="AA27" i="50"/>
  <c r="AE27" i="50" s="1"/>
  <c r="AF27" i="50" s="1"/>
  <c r="AG27" i="50" s="1"/>
  <c r="W27" i="50"/>
  <c r="V27" i="50"/>
  <c r="U27" i="50"/>
  <c r="T27" i="50"/>
  <c r="P27" i="50"/>
  <c r="O27" i="50"/>
  <c r="N27" i="50"/>
  <c r="M27" i="50"/>
  <c r="Q27" i="50" s="1"/>
  <c r="R27" i="50" s="1"/>
  <c r="S27" i="50" s="1"/>
  <c r="I27" i="50"/>
  <c r="H27" i="50"/>
  <c r="G27" i="50"/>
  <c r="F27" i="50"/>
  <c r="J27" i="50" s="1"/>
  <c r="D27" i="50"/>
  <c r="C27" i="50"/>
  <c r="AK26" i="50"/>
  <c r="AJ26" i="50"/>
  <c r="AI26" i="50"/>
  <c r="AH26" i="50"/>
  <c r="AL26" i="50" s="1"/>
  <c r="AD26" i="50"/>
  <c r="AC26" i="50"/>
  <c r="AB26" i="50"/>
  <c r="AA26" i="50"/>
  <c r="AE26" i="50" s="1"/>
  <c r="W26" i="50"/>
  <c r="V26" i="50"/>
  <c r="U26" i="50"/>
  <c r="T26" i="50"/>
  <c r="P26" i="50"/>
  <c r="O26" i="50"/>
  <c r="N26" i="50"/>
  <c r="M26" i="50"/>
  <c r="Q26" i="50" s="1"/>
  <c r="I26" i="50"/>
  <c r="H26" i="50"/>
  <c r="G26" i="50"/>
  <c r="F26" i="50"/>
  <c r="D26" i="50"/>
  <c r="C26" i="50"/>
  <c r="AK25" i="50"/>
  <c r="AJ25" i="50"/>
  <c r="AI25" i="50"/>
  <c r="AH25" i="50"/>
  <c r="AL25" i="50" s="1"/>
  <c r="AD25" i="50"/>
  <c r="AC25" i="50"/>
  <c r="AB25" i="50"/>
  <c r="AA25" i="50"/>
  <c r="AE25" i="50" s="1"/>
  <c r="AF25" i="50" s="1"/>
  <c r="AG25" i="50" s="1"/>
  <c r="W25" i="50"/>
  <c r="V25" i="50"/>
  <c r="U25" i="50"/>
  <c r="T25" i="50"/>
  <c r="X25" i="50" s="1"/>
  <c r="P25" i="50"/>
  <c r="O25" i="50"/>
  <c r="N25" i="50"/>
  <c r="M25" i="50"/>
  <c r="I25" i="50"/>
  <c r="H25" i="50"/>
  <c r="G25" i="50"/>
  <c r="F25" i="50"/>
  <c r="D25" i="50"/>
  <c r="C25" i="50"/>
  <c r="AK24" i="50"/>
  <c r="AJ24" i="50"/>
  <c r="AI24" i="50"/>
  <c r="AH24" i="50"/>
  <c r="AD24" i="50"/>
  <c r="AC24" i="50"/>
  <c r="AB24" i="50"/>
  <c r="AA24" i="50"/>
  <c r="W24" i="50"/>
  <c r="V24" i="50"/>
  <c r="U24" i="50"/>
  <c r="T24" i="50"/>
  <c r="X24" i="50" s="1"/>
  <c r="P24" i="50"/>
  <c r="O24" i="50"/>
  <c r="N24" i="50"/>
  <c r="M24" i="50"/>
  <c r="Q24" i="50" s="1"/>
  <c r="I24" i="50"/>
  <c r="H24" i="50"/>
  <c r="G24" i="50"/>
  <c r="F24" i="50"/>
  <c r="J24" i="50" s="1"/>
  <c r="D24" i="50"/>
  <c r="C24" i="50"/>
  <c r="AK23" i="50"/>
  <c r="AJ23" i="50"/>
  <c r="AI23" i="50"/>
  <c r="AH23" i="50"/>
  <c r="AL23" i="50" s="1"/>
  <c r="AD23" i="50"/>
  <c r="AC23" i="50"/>
  <c r="AB23" i="50"/>
  <c r="AA23" i="50"/>
  <c r="W23" i="50"/>
  <c r="V23" i="50"/>
  <c r="U23" i="50"/>
  <c r="T23" i="50"/>
  <c r="P23" i="50"/>
  <c r="O23" i="50"/>
  <c r="N23" i="50"/>
  <c r="M23" i="50"/>
  <c r="Q23" i="50" s="1"/>
  <c r="I23" i="50"/>
  <c r="H23" i="50"/>
  <c r="G23" i="50"/>
  <c r="F23" i="50"/>
  <c r="J23" i="50" s="1"/>
  <c r="D23" i="50"/>
  <c r="C23" i="50"/>
  <c r="AK22" i="50"/>
  <c r="AJ22" i="50"/>
  <c r="AI22" i="50"/>
  <c r="AH22" i="50"/>
  <c r="AL22" i="50" s="1"/>
  <c r="AD22" i="50"/>
  <c r="AC22" i="50"/>
  <c r="AB22" i="50"/>
  <c r="AA22" i="50"/>
  <c r="AE22" i="50" s="1"/>
  <c r="W22" i="50"/>
  <c r="V22" i="50"/>
  <c r="U22" i="50"/>
  <c r="T22" i="50"/>
  <c r="P22" i="50"/>
  <c r="O22" i="50"/>
  <c r="N22" i="50"/>
  <c r="M22" i="50"/>
  <c r="I22" i="50"/>
  <c r="H22" i="50"/>
  <c r="G22" i="50"/>
  <c r="F22" i="50"/>
  <c r="J22" i="50" s="1"/>
  <c r="D22" i="50"/>
  <c r="C22" i="50"/>
  <c r="AK21" i="50"/>
  <c r="AJ21" i="50"/>
  <c r="AI21" i="50"/>
  <c r="AH21" i="50"/>
  <c r="AD21" i="50"/>
  <c r="AC21" i="50"/>
  <c r="AB21" i="50"/>
  <c r="AA21" i="50"/>
  <c r="AE21" i="50" s="1"/>
  <c r="AF21" i="50" s="1"/>
  <c r="AG21" i="50" s="1"/>
  <c r="W21" i="50"/>
  <c r="V21" i="50"/>
  <c r="U21" i="50"/>
  <c r="T21" i="50"/>
  <c r="X21" i="50" s="1"/>
  <c r="Y21" i="50" s="1"/>
  <c r="Z21" i="50" s="1"/>
  <c r="P21" i="50"/>
  <c r="O21" i="50"/>
  <c r="N21" i="50"/>
  <c r="M21" i="50"/>
  <c r="I21" i="50"/>
  <c r="H21" i="50"/>
  <c r="G21" i="50"/>
  <c r="F21" i="50"/>
  <c r="J21" i="50" s="1"/>
  <c r="D21" i="50"/>
  <c r="C21" i="50"/>
  <c r="AK20" i="50"/>
  <c r="AJ20" i="50"/>
  <c r="AI20" i="50"/>
  <c r="AH20" i="50"/>
  <c r="AL20" i="50" s="1"/>
  <c r="AD20" i="50"/>
  <c r="AC20" i="50"/>
  <c r="AB20" i="50"/>
  <c r="AA20" i="50"/>
  <c r="W20" i="50"/>
  <c r="V20" i="50"/>
  <c r="U20" i="50"/>
  <c r="T20" i="50"/>
  <c r="X20" i="50" s="1"/>
  <c r="Y20" i="50" s="1"/>
  <c r="Z20" i="50" s="1"/>
  <c r="P20" i="50"/>
  <c r="O20" i="50"/>
  <c r="N20" i="50"/>
  <c r="M20" i="50"/>
  <c r="Q20" i="50" s="1"/>
  <c r="I20" i="50"/>
  <c r="H20" i="50"/>
  <c r="G20" i="50"/>
  <c r="F20" i="50"/>
  <c r="D20" i="50"/>
  <c r="C20" i="50"/>
  <c r="AK19" i="50"/>
  <c r="AJ19" i="50"/>
  <c r="AI19" i="50"/>
  <c r="AH19" i="50"/>
  <c r="AL19" i="50" s="1"/>
  <c r="AD19" i="50"/>
  <c r="AC19" i="50"/>
  <c r="AB19" i="50"/>
  <c r="AA19" i="50"/>
  <c r="AE19" i="50" s="1"/>
  <c r="W19" i="50"/>
  <c r="V19" i="50"/>
  <c r="U19" i="50"/>
  <c r="T19" i="50"/>
  <c r="P19" i="50"/>
  <c r="O19" i="50"/>
  <c r="N19" i="50"/>
  <c r="M19" i="50"/>
  <c r="Q19" i="50" s="1"/>
  <c r="I19" i="50"/>
  <c r="H19" i="50"/>
  <c r="G19" i="50"/>
  <c r="F19" i="50"/>
  <c r="J19" i="50" s="1"/>
  <c r="D19" i="50"/>
  <c r="C19" i="50"/>
  <c r="AK18" i="50"/>
  <c r="AJ18" i="50"/>
  <c r="AI18" i="50"/>
  <c r="AH18" i="50"/>
  <c r="AL18" i="50" s="1"/>
  <c r="AD18" i="50"/>
  <c r="AC18" i="50"/>
  <c r="AB18" i="50"/>
  <c r="AA18" i="50"/>
  <c r="AE18" i="50" s="1"/>
  <c r="W18" i="50"/>
  <c r="V18" i="50"/>
  <c r="U18" i="50"/>
  <c r="T18" i="50"/>
  <c r="P18" i="50"/>
  <c r="O18" i="50"/>
  <c r="N18" i="50"/>
  <c r="M18" i="50"/>
  <c r="Q18" i="50" s="1"/>
  <c r="I18" i="50"/>
  <c r="H18" i="50"/>
  <c r="G18" i="50"/>
  <c r="F18" i="50"/>
  <c r="D18" i="50"/>
  <c r="C18" i="50"/>
  <c r="AK17" i="50"/>
  <c r="AJ17" i="50"/>
  <c r="AI17" i="50"/>
  <c r="AH17" i="50"/>
  <c r="AL17" i="50" s="1"/>
  <c r="AD17" i="50"/>
  <c r="AC17" i="50"/>
  <c r="AB17" i="50"/>
  <c r="AA17" i="50"/>
  <c r="AE17" i="50" s="1"/>
  <c r="AF17" i="50" s="1"/>
  <c r="AG17" i="50" s="1"/>
  <c r="W17" i="50"/>
  <c r="V17" i="50"/>
  <c r="U17" i="50"/>
  <c r="T17" i="50"/>
  <c r="X17" i="50" s="1"/>
  <c r="P17" i="50"/>
  <c r="O17" i="50"/>
  <c r="N17" i="50"/>
  <c r="M17" i="50"/>
  <c r="I17" i="50"/>
  <c r="H17" i="50"/>
  <c r="G17" i="50"/>
  <c r="F17" i="50"/>
  <c r="D17" i="50"/>
  <c r="C17" i="50"/>
  <c r="AK16" i="50"/>
  <c r="AJ16" i="50"/>
  <c r="AI16" i="50"/>
  <c r="AH16" i="50"/>
  <c r="AD16" i="50"/>
  <c r="AC16" i="50"/>
  <c r="AB16" i="50"/>
  <c r="AA16" i="50"/>
  <c r="W16" i="50"/>
  <c r="V16" i="50"/>
  <c r="U16" i="50"/>
  <c r="T16" i="50"/>
  <c r="X16" i="50" s="1"/>
  <c r="P16" i="50"/>
  <c r="O16" i="50"/>
  <c r="N16" i="50"/>
  <c r="M16" i="50"/>
  <c r="Q16" i="50" s="1"/>
  <c r="I16" i="50"/>
  <c r="H16" i="50"/>
  <c r="G16" i="50"/>
  <c r="F16" i="50"/>
  <c r="J16" i="50" s="1"/>
  <c r="D16" i="50"/>
  <c r="C16" i="50"/>
  <c r="AK15" i="50"/>
  <c r="AJ15" i="50"/>
  <c r="AI15" i="50"/>
  <c r="AH15" i="50"/>
  <c r="AL15" i="50" s="1"/>
  <c r="AD15" i="50"/>
  <c r="AC15" i="50"/>
  <c r="AB15" i="50"/>
  <c r="AA15" i="50"/>
  <c r="W15" i="50"/>
  <c r="V15" i="50"/>
  <c r="U15" i="50"/>
  <c r="T15" i="50"/>
  <c r="P15" i="50"/>
  <c r="O15" i="50"/>
  <c r="N15" i="50"/>
  <c r="M15" i="50"/>
  <c r="Q15" i="50" s="1"/>
  <c r="I15" i="50"/>
  <c r="H15" i="50"/>
  <c r="G15" i="50"/>
  <c r="F15" i="50"/>
  <c r="J15" i="50" s="1"/>
  <c r="D15" i="50"/>
  <c r="C15" i="50"/>
  <c r="AK14" i="50"/>
  <c r="AJ14" i="50"/>
  <c r="AI14" i="50"/>
  <c r="AH14" i="50"/>
  <c r="AL14" i="50" s="1"/>
  <c r="AD14" i="50"/>
  <c r="AC14" i="50"/>
  <c r="AB14" i="50"/>
  <c r="AA14" i="50"/>
  <c r="AE14" i="50" s="1"/>
  <c r="W14" i="50"/>
  <c r="V14" i="50"/>
  <c r="U14" i="50"/>
  <c r="T14" i="50"/>
  <c r="P14" i="50"/>
  <c r="O14" i="50"/>
  <c r="N14" i="50"/>
  <c r="M14" i="50"/>
  <c r="I14" i="50"/>
  <c r="H14" i="50"/>
  <c r="G14" i="50"/>
  <c r="F14" i="50"/>
  <c r="J14" i="50" s="1"/>
  <c r="D14" i="50"/>
  <c r="C14" i="50"/>
  <c r="AK13" i="50"/>
  <c r="AJ13" i="50"/>
  <c r="AI13" i="50"/>
  <c r="AH13" i="50"/>
  <c r="AD13" i="50"/>
  <c r="AC13" i="50"/>
  <c r="AB13" i="50"/>
  <c r="AA13" i="50"/>
  <c r="AE13" i="50" s="1"/>
  <c r="AF13" i="50" s="1"/>
  <c r="AG13" i="50" s="1"/>
  <c r="W13" i="50"/>
  <c r="V13" i="50"/>
  <c r="U13" i="50"/>
  <c r="T13" i="50"/>
  <c r="X13" i="50" s="1"/>
  <c r="Y13" i="50" s="1"/>
  <c r="Z13" i="50" s="1"/>
  <c r="P13" i="50"/>
  <c r="O13" i="50"/>
  <c r="N13" i="50"/>
  <c r="M13" i="50"/>
  <c r="I13" i="50"/>
  <c r="H13" i="50"/>
  <c r="G13" i="50"/>
  <c r="F13" i="50"/>
  <c r="J13" i="50" s="1"/>
  <c r="D13" i="50"/>
  <c r="C13" i="50"/>
  <c r="AK12" i="50"/>
  <c r="AJ12" i="50"/>
  <c r="AI12" i="50"/>
  <c r="AH12" i="50"/>
  <c r="AL12" i="50" s="1"/>
  <c r="AD12" i="50"/>
  <c r="AC12" i="50"/>
  <c r="AB12" i="50"/>
  <c r="AA12" i="50"/>
  <c r="W12" i="50"/>
  <c r="V12" i="50"/>
  <c r="U12" i="50"/>
  <c r="T12" i="50"/>
  <c r="X12" i="50" s="1"/>
  <c r="Y12" i="50" s="1"/>
  <c r="Z12" i="50" s="1"/>
  <c r="P12" i="50"/>
  <c r="O12" i="50"/>
  <c r="N12" i="50"/>
  <c r="M12" i="50"/>
  <c r="Q12" i="50" s="1"/>
  <c r="I12" i="50"/>
  <c r="H12" i="50"/>
  <c r="G12" i="50"/>
  <c r="F12" i="50"/>
  <c r="D12" i="50"/>
  <c r="C12" i="50"/>
  <c r="AK11" i="50"/>
  <c r="AJ11" i="50"/>
  <c r="AI11" i="50"/>
  <c r="AH11" i="50"/>
  <c r="AL11" i="50" s="1"/>
  <c r="AD11" i="50"/>
  <c r="AC11" i="50"/>
  <c r="AB11" i="50"/>
  <c r="AA11" i="50"/>
  <c r="AE11" i="50" s="1"/>
  <c r="W11" i="50"/>
  <c r="V11" i="50"/>
  <c r="U11" i="50"/>
  <c r="T11" i="50"/>
  <c r="P11" i="50"/>
  <c r="O11" i="50"/>
  <c r="N11" i="50"/>
  <c r="M11" i="50"/>
  <c r="Q11" i="50" s="1"/>
  <c r="I11" i="50"/>
  <c r="H11" i="50"/>
  <c r="G11" i="50"/>
  <c r="F11" i="50"/>
  <c r="J11" i="50" s="1"/>
  <c r="D11" i="50"/>
  <c r="C11" i="50"/>
  <c r="AK10" i="50"/>
  <c r="AJ10" i="50"/>
  <c r="AI10" i="50"/>
  <c r="AH10" i="50"/>
  <c r="AL10" i="50" s="1"/>
  <c r="AD10" i="50"/>
  <c r="AC10" i="50"/>
  <c r="AB10" i="50"/>
  <c r="AA10" i="50"/>
  <c r="AE10" i="50" s="1"/>
  <c r="W10" i="50"/>
  <c r="V10" i="50"/>
  <c r="U10" i="50"/>
  <c r="T10" i="50"/>
  <c r="P10" i="50"/>
  <c r="O10" i="50"/>
  <c r="N10" i="50"/>
  <c r="M10" i="50"/>
  <c r="Q10" i="50" s="1"/>
  <c r="I10" i="50"/>
  <c r="H10" i="50"/>
  <c r="G10" i="50"/>
  <c r="F10" i="50"/>
  <c r="D10" i="50"/>
  <c r="C10" i="50"/>
  <c r="AK9" i="50"/>
  <c r="AJ9" i="50"/>
  <c r="AI9" i="50"/>
  <c r="AH9" i="50"/>
  <c r="AL9" i="50" s="1"/>
  <c r="AD9" i="50"/>
  <c r="AC9" i="50"/>
  <c r="AB9" i="50"/>
  <c r="AA9" i="50"/>
  <c r="AE9" i="50" s="1"/>
  <c r="AF9" i="50" s="1"/>
  <c r="AG9" i="50" s="1"/>
  <c r="W9" i="50"/>
  <c r="V9" i="50"/>
  <c r="U9" i="50"/>
  <c r="T9" i="50"/>
  <c r="X9" i="50" s="1"/>
  <c r="P9" i="50"/>
  <c r="O9" i="50"/>
  <c r="N9" i="50"/>
  <c r="M9" i="50"/>
  <c r="I9" i="50"/>
  <c r="H9" i="50"/>
  <c r="G9" i="50"/>
  <c r="F9" i="50"/>
  <c r="D9" i="50"/>
  <c r="C9" i="50"/>
  <c r="AK8" i="50"/>
  <c r="AJ8" i="50"/>
  <c r="AI8" i="50"/>
  <c r="AH8" i="50"/>
  <c r="AD8" i="50"/>
  <c r="AC8" i="50"/>
  <c r="AB8" i="50"/>
  <c r="AA8" i="50"/>
  <c r="W8" i="50"/>
  <c r="V8" i="50"/>
  <c r="U8" i="50"/>
  <c r="T8" i="50"/>
  <c r="X8" i="50" s="1"/>
  <c r="P8" i="50"/>
  <c r="O8" i="50"/>
  <c r="N8" i="50"/>
  <c r="M8" i="50"/>
  <c r="Q8" i="50" s="1"/>
  <c r="I8" i="50"/>
  <c r="H8" i="50"/>
  <c r="G8" i="50"/>
  <c r="F8" i="50"/>
  <c r="J8" i="50" s="1"/>
  <c r="D8" i="50"/>
  <c r="C8" i="50"/>
  <c r="AK7" i="50"/>
  <c r="AJ7" i="50"/>
  <c r="AI7" i="50"/>
  <c r="AH7" i="50"/>
  <c r="AL7" i="50" s="1"/>
  <c r="AD7" i="50"/>
  <c r="AC7" i="50"/>
  <c r="AB7" i="50"/>
  <c r="AA7" i="50"/>
  <c r="W7" i="50"/>
  <c r="V7" i="50"/>
  <c r="U7" i="50"/>
  <c r="T7" i="50"/>
  <c r="P7" i="50"/>
  <c r="O7" i="50"/>
  <c r="N7" i="50"/>
  <c r="M7" i="50"/>
  <c r="Q7" i="50" s="1"/>
  <c r="I7" i="50"/>
  <c r="H7" i="50"/>
  <c r="G7" i="50"/>
  <c r="F7" i="50"/>
  <c r="J7" i="50" s="1"/>
  <c r="D7" i="50"/>
  <c r="C7" i="50"/>
  <c r="AK6" i="50"/>
  <c r="AJ6" i="50"/>
  <c r="AI6" i="50"/>
  <c r="AH6" i="50"/>
  <c r="AD6" i="50"/>
  <c r="AC6" i="50"/>
  <c r="AB6" i="50"/>
  <c r="AA6" i="50"/>
  <c r="AE6" i="50" s="1"/>
  <c r="W6" i="50"/>
  <c r="V6" i="50"/>
  <c r="U6" i="50"/>
  <c r="T6" i="50"/>
  <c r="X6" i="50" s="1"/>
  <c r="P6" i="50"/>
  <c r="O6" i="50"/>
  <c r="N6" i="50"/>
  <c r="M6" i="50"/>
  <c r="I6" i="50"/>
  <c r="H6" i="50"/>
  <c r="G6" i="50"/>
  <c r="F6" i="50"/>
  <c r="J6" i="50" s="1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F3" i="50"/>
  <c r="T3" i="50" s="1"/>
  <c r="AH3" i="50" s="1"/>
  <c r="AH2" i="50"/>
  <c r="T2" i="50"/>
  <c r="Z56" i="49"/>
  <c r="AA56" i="49" s="1"/>
  <c r="D56" i="49"/>
  <c r="C56" i="49"/>
  <c r="Z55" i="49"/>
  <c r="AA55" i="49" s="1"/>
  <c r="D55" i="49"/>
  <c r="C55" i="49"/>
  <c r="Z54" i="49"/>
  <c r="AA54" i="49" s="1"/>
  <c r="D54" i="49"/>
  <c r="C54" i="49"/>
  <c r="Z53" i="49"/>
  <c r="AA53" i="49" s="1"/>
  <c r="AB53" i="49" s="1"/>
  <c r="D53" i="49"/>
  <c r="C53" i="49"/>
  <c r="Z52" i="49"/>
  <c r="AA52" i="49" s="1"/>
  <c r="D52" i="49"/>
  <c r="C52" i="49"/>
  <c r="AC51" i="49"/>
  <c r="AB51" i="49"/>
  <c r="Z51" i="49"/>
  <c r="AA51" i="49" s="1"/>
  <c r="J52" i="56" s="1"/>
  <c r="D51" i="49"/>
  <c r="C51" i="49"/>
  <c r="AA50" i="49"/>
  <c r="Z50" i="49"/>
  <c r="D50" i="49"/>
  <c r="C50" i="49"/>
  <c r="AC49" i="49"/>
  <c r="Z49" i="49"/>
  <c r="AA49" i="49" s="1"/>
  <c r="J50" i="56" s="1"/>
  <c r="D49" i="49"/>
  <c r="C49" i="49"/>
  <c r="Z48" i="49"/>
  <c r="AA48" i="49" s="1"/>
  <c r="D48" i="49"/>
  <c r="C48" i="49"/>
  <c r="Z47" i="49"/>
  <c r="AA47" i="49" s="1"/>
  <c r="D47" i="49"/>
  <c r="C47" i="49"/>
  <c r="Z46" i="49"/>
  <c r="AA46" i="49" s="1"/>
  <c r="D46" i="49"/>
  <c r="C46" i="49"/>
  <c r="Z45" i="49"/>
  <c r="AA45" i="49" s="1"/>
  <c r="D45" i="49"/>
  <c r="C45" i="49"/>
  <c r="Z44" i="49"/>
  <c r="AA44" i="49" s="1"/>
  <c r="D44" i="49"/>
  <c r="C44" i="49"/>
  <c r="AC43" i="49"/>
  <c r="AB43" i="49"/>
  <c r="Z43" i="49"/>
  <c r="AA43" i="49" s="1"/>
  <c r="J44" i="56" s="1"/>
  <c r="D43" i="49"/>
  <c r="C43" i="49"/>
  <c r="AA42" i="49"/>
  <c r="Z42" i="49"/>
  <c r="D42" i="49"/>
  <c r="C42" i="49"/>
  <c r="AC41" i="49"/>
  <c r="Z41" i="49"/>
  <c r="AA41" i="49" s="1"/>
  <c r="J42" i="56" s="1"/>
  <c r="D41" i="49"/>
  <c r="C41" i="49"/>
  <c r="Z40" i="49"/>
  <c r="AA40" i="49" s="1"/>
  <c r="D40" i="49"/>
  <c r="C40" i="49"/>
  <c r="Z39" i="49"/>
  <c r="AA39" i="49" s="1"/>
  <c r="D39" i="49"/>
  <c r="C39" i="49"/>
  <c r="Z38" i="49"/>
  <c r="AA38" i="49" s="1"/>
  <c r="D38" i="49"/>
  <c r="C38" i="49"/>
  <c r="Z37" i="49"/>
  <c r="AA37" i="49" s="1"/>
  <c r="AB37" i="49" s="1"/>
  <c r="D37" i="49"/>
  <c r="C37" i="49"/>
  <c r="AA36" i="49"/>
  <c r="AB36" i="49" s="1"/>
  <c r="Z36" i="49"/>
  <c r="D36" i="49"/>
  <c r="C36" i="49"/>
  <c r="AC35" i="49"/>
  <c r="Z35" i="49"/>
  <c r="AA35" i="49" s="1"/>
  <c r="J36" i="56" s="1"/>
  <c r="D35" i="49"/>
  <c r="C35" i="49"/>
  <c r="Z34" i="49"/>
  <c r="AA34" i="49" s="1"/>
  <c r="D34" i="49"/>
  <c r="C34" i="49"/>
  <c r="Z33" i="49"/>
  <c r="AA33" i="49" s="1"/>
  <c r="AB33" i="49" s="1"/>
  <c r="D33" i="49"/>
  <c r="C33" i="49"/>
  <c r="AA32" i="49"/>
  <c r="AB32" i="49" s="1"/>
  <c r="Z32" i="49"/>
  <c r="D32" i="49"/>
  <c r="C32" i="49"/>
  <c r="AC31" i="49"/>
  <c r="Z31" i="49"/>
  <c r="AA31" i="49" s="1"/>
  <c r="J32" i="56" s="1"/>
  <c r="D31" i="49"/>
  <c r="C31" i="49"/>
  <c r="Z30" i="49"/>
  <c r="AA30" i="49" s="1"/>
  <c r="D30" i="49"/>
  <c r="C30" i="49"/>
  <c r="Z29" i="49"/>
  <c r="AA29" i="49" s="1"/>
  <c r="AB29" i="49" s="1"/>
  <c r="D29" i="49"/>
  <c r="C29" i="49"/>
  <c r="AA28" i="49"/>
  <c r="AB28" i="49" s="1"/>
  <c r="Z28" i="49"/>
  <c r="D28" i="49"/>
  <c r="C28" i="49"/>
  <c r="AC27" i="49"/>
  <c r="Z27" i="49"/>
  <c r="AA27" i="49" s="1"/>
  <c r="J28" i="56" s="1"/>
  <c r="D27" i="49"/>
  <c r="C27" i="49"/>
  <c r="Z26" i="49"/>
  <c r="AA26" i="49" s="1"/>
  <c r="D26" i="49"/>
  <c r="C26" i="49"/>
  <c r="Z25" i="49"/>
  <c r="AA25" i="49" s="1"/>
  <c r="AB25" i="49" s="1"/>
  <c r="D25" i="49"/>
  <c r="C25" i="49"/>
  <c r="AA24" i="49"/>
  <c r="AB24" i="49" s="1"/>
  <c r="Z24" i="49"/>
  <c r="D24" i="49"/>
  <c r="C24" i="49"/>
  <c r="Z23" i="49"/>
  <c r="D23" i="49"/>
  <c r="C23" i="49"/>
  <c r="Z22" i="49"/>
  <c r="AA22" i="49" s="1"/>
  <c r="D22" i="49"/>
  <c r="C22" i="49"/>
  <c r="Z21" i="49"/>
  <c r="AA21" i="49" s="1"/>
  <c r="AB21" i="49" s="1"/>
  <c r="D21" i="49"/>
  <c r="C21" i="49"/>
  <c r="AA20" i="49"/>
  <c r="AB20" i="49" s="1"/>
  <c r="Z20" i="49"/>
  <c r="D20" i="49"/>
  <c r="C20" i="49"/>
  <c r="AC19" i="49"/>
  <c r="Z19" i="49"/>
  <c r="AA19" i="49" s="1"/>
  <c r="D19" i="49"/>
  <c r="C19" i="49"/>
  <c r="AB18" i="49"/>
  <c r="AA18" i="49"/>
  <c r="Z18" i="49"/>
  <c r="D18" i="49"/>
  <c r="C18" i="49"/>
  <c r="Z17" i="49"/>
  <c r="AA17" i="49" s="1"/>
  <c r="D17" i="49"/>
  <c r="C17" i="49"/>
  <c r="AA16" i="49"/>
  <c r="Z16" i="49"/>
  <c r="D16" i="49"/>
  <c r="C16" i="49"/>
  <c r="AC15" i="49"/>
  <c r="Z15" i="49"/>
  <c r="AA15" i="49" s="1"/>
  <c r="D15" i="49"/>
  <c r="C15" i="49"/>
  <c r="AB14" i="49"/>
  <c r="AA14" i="49"/>
  <c r="Z14" i="49"/>
  <c r="D14" i="49"/>
  <c r="C14" i="49"/>
  <c r="Z13" i="49"/>
  <c r="AA13" i="49" s="1"/>
  <c r="AC13" i="49" s="1"/>
  <c r="D13" i="49"/>
  <c r="C13" i="49"/>
  <c r="AA12" i="49"/>
  <c r="AB12" i="49" s="1"/>
  <c r="Z12" i="49"/>
  <c r="D12" i="49"/>
  <c r="C12" i="49"/>
  <c r="AC11" i="49"/>
  <c r="Z11" i="49"/>
  <c r="AA11" i="49" s="1"/>
  <c r="D11" i="49"/>
  <c r="C11" i="49"/>
  <c r="AB10" i="49"/>
  <c r="AA10" i="49"/>
  <c r="Z10" i="49"/>
  <c r="D10" i="49"/>
  <c r="C10" i="49"/>
  <c r="Z9" i="49"/>
  <c r="AA9" i="49" s="1"/>
  <c r="D9" i="49"/>
  <c r="C9" i="49"/>
  <c r="AA8" i="49"/>
  <c r="Z8" i="49"/>
  <c r="D8" i="49"/>
  <c r="C8" i="49"/>
  <c r="AC7" i="49"/>
  <c r="Z7" i="49"/>
  <c r="AA7" i="49" s="1"/>
  <c r="D7" i="49"/>
  <c r="C7" i="49"/>
  <c r="Z6" i="49"/>
  <c r="V3" i="49"/>
  <c r="V2" i="49"/>
  <c r="BJ55" i="47"/>
  <c r="BD55" i="47"/>
  <c r="BC55" i="47"/>
  <c r="BB55" i="47"/>
  <c r="BA55" i="47"/>
  <c r="AY55" i="47"/>
  <c r="T57" i="56" s="1"/>
  <c r="AW55" i="47"/>
  <c r="AV55" i="47"/>
  <c r="AX55" i="47" s="1"/>
  <c r="AU55" i="47"/>
  <c r="AR55" i="47"/>
  <c r="AQ55" i="47"/>
  <c r="AS55" i="47" s="1"/>
  <c r="AT55" i="47" s="1"/>
  <c r="S57" i="56" s="1"/>
  <c r="AM55" i="47"/>
  <c r="AN55" i="47" s="1"/>
  <c r="AO55" i="47" s="1"/>
  <c r="AL55" i="47"/>
  <c r="AK55" i="47"/>
  <c r="AI55" i="47"/>
  <c r="Q57" i="56" s="1"/>
  <c r="AG55" i="47"/>
  <c r="AF55" i="47"/>
  <c r="AH55" i="47" s="1"/>
  <c r="AB55" i="47"/>
  <c r="AA55" i="47"/>
  <c r="X55" i="47"/>
  <c r="Y55" i="47" s="1"/>
  <c r="W55" i="47"/>
  <c r="V55" i="47"/>
  <c r="S55" i="47"/>
  <c r="T55" i="47" s="1"/>
  <c r="R55" i="47"/>
  <c r="P55" i="47"/>
  <c r="O55" i="47"/>
  <c r="N55" i="47"/>
  <c r="M55" i="47"/>
  <c r="I55" i="47"/>
  <c r="H55" i="47"/>
  <c r="G55" i="47"/>
  <c r="F55" i="47"/>
  <c r="D55" i="47"/>
  <c r="C55" i="47"/>
  <c r="BJ54" i="47"/>
  <c r="BB54" i="47"/>
  <c r="BC54" i="47" s="1"/>
  <c r="BD54" i="47" s="1"/>
  <c r="BA54" i="47"/>
  <c r="AY54" i="47"/>
  <c r="AX54" i="47"/>
  <c r="AW54" i="47"/>
  <c r="AV54" i="47"/>
  <c r="AR54" i="47"/>
  <c r="AQ54" i="47"/>
  <c r="AS54" i="47" s="1"/>
  <c r="AT54" i="47" s="1"/>
  <c r="AM54" i="47"/>
  <c r="AL54" i="47"/>
  <c r="AN54" i="47" s="1"/>
  <c r="AO54" i="47" s="1"/>
  <c r="R56" i="56" s="1"/>
  <c r="AK54" i="47"/>
  <c r="AI54" i="47"/>
  <c r="AH54" i="47"/>
  <c r="AG54" i="47"/>
  <c r="AF54" i="47"/>
  <c r="AB54" i="47"/>
  <c r="AA54" i="47"/>
  <c r="AC54" i="47" s="1"/>
  <c r="AD54" i="47" s="1"/>
  <c r="W54" i="47"/>
  <c r="V54" i="47"/>
  <c r="X54" i="47" s="1"/>
  <c r="Y54" i="47" s="1"/>
  <c r="O56" i="56" s="1"/>
  <c r="R54" i="47"/>
  <c r="S54" i="47" s="1"/>
  <c r="T54" i="47" s="1"/>
  <c r="N54" i="47"/>
  <c r="O54" i="47" s="1"/>
  <c r="P54" i="47" s="1"/>
  <c r="M54" i="47"/>
  <c r="I54" i="47"/>
  <c r="H54" i="47"/>
  <c r="G54" i="47"/>
  <c r="F54" i="47"/>
  <c r="J54" i="47" s="1"/>
  <c r="D54" i="47"/>
  <c r="C54" i="47"/>
  <c r="BJ53" i="47"/>
  <c r="BB53" i="47"/>
  <c r="BA53" i="47"/>
  <c r="AX53" i="47"/>
  <c r="AY53" i="47" s="1"/>
  <c r="AW53" i="47"/>
  <c r="AV53" i="47"/>
  <c r="AS53" i="47"/>
  <c r="AT53" i="47" s="1"/>
  <c r="AR53" i="47"/>
  <c r="AQ53" i="47"/>
  <c r="AM53" i="47"/>
  <c r="AL53" i="47"/>
  <c r="AK53" i="47"/>
  <c r="AH53" i="47"/>
  <c r="AI53" i="47" s="1"/>
  <c r="AG53" i="47"/>
  <c r="AF53" i="47"/>
  <c r="AC53" i="47"/>
  <c r="AD53" i="47" s="1"/>
  <c r="AB53" i="47"/>
  <c r="AA53" i="47"/>
  <c r="Y53" i="47"/>
  <c r="O55" i="56" s="1"/>
  <c r="W53" i="47"/>
  <c r="V53" i="47"/>
  <c r="X53" i="47" s="1"/>
  <c r="R53" i="47"/>
  <c r="S53" i="47" s="1"/>
  <c r="T53" i="47" s="1"/>
  <c r="N55" i="56" s="1"/>
  <c r="N53" i="47"/>
  <c r="M53" i="47"/>
  <c r="I53" i="47"/>
  <c r="H53" i="47"/>
  <c r="G53" i="47"/>
  <c r="F53" i="47"/>
  <c r="J53" i="47" s="1"/>
  <c r="D53" i="47"/>
  <c r="C53" i="47"/>
  <c r="BJ52" i="47"/>
  <c r="BB52" i="47"/>
  <c r="BA52" i="47"/>
  <c r="BC52" i="47" s="1"/>
  <c r="BD52" i="47" s="1"/>
  <c r="AW52" i="47"/>
  <c r="AV52" i="47"/>
  <c r="AX52" i="47" s="1"/>
  <c r="AY52" i="47" s="1"/>
  <c r="T54" i="56" s="1"/>
  <c r="AR52" i="47"/>
  <c r="AS52" i="47" s="1"/>
  <c r="AT52" i="47" s="1"/>
  <c r="AQ52" i="47"/>
  <c r="AM52" i="47"/>
  <c r="AL52" i="47"/>
  <c r="AK52" i="47"/>
  <c r="AN52" i="47" s="1"/>
  <c r="AO52" i="47" s="1"/>
  <c r="AG52" i="47"/>
  <c r="AF52" i="47"/>
  <c r="AC52" i="47"/>
  <c r="AD52" i="47" s="1"/>
  <c r="AB52" i="47"/>
  <c r="AA52" i="47"/>
  <c r="X52" i="47"/>
  <c r="Y52" i="47" s="1"/>
  <c r="W52" i="47"/>
  <c r="V52" i="47"/>
  <c r="T52" i="47"/>
  <c r="N54" i="56" s="1"/>
  <c r="R52" i="47"/>
  <c r="S52" i="47" s="1"/>
  <c r="N52" i="47"/>
  <c r="M52" i="47"/>
  <c r="O52" i="47" s="1"/>
  <c r="P52" i="47" s="1"/>
  <c r="I52" i="47"/>
  <c r="H52" i="47"/>
  <c r="G52" i="47"/>
  <c r="F52" i="47"/>
  <c r="D52" i="47"/>
  <c r="C52" i="47"/>
  <c r="BJ51" i="47"/>
  <c r="BD51" i="47"/>
  <c r="BC51" i="47"/>
  <c r="BB51" i="47"/>
  <c r="BA51" i="47"/>
  <c r="AY51" i="47"/>
  <c r="T53" i="56" s="1"/>
  <c r="AW51" i="47"/>
  <c r="AV51" i="47"/>
  <c r="AX51" i="47" s="1"/>
  <c r="AU51" i="47"/>
  <c r="AR51" i="47"/>
  <c r="AQ51" i="47"/>
  <c r="AS51" i="47" s="1"/>
  <c r="AT51" i="47" s="1"/>
  <c r="S53" i="56" s="1"/>
  <c r="AM51" i="47"/>
  <c r="AN51" i="47" s="1"/>
  <c r="AO51" i="47" s="1"/>
  <c r="AL51" i="47"/>
  <c r="AK51" i="47"/>
  <c r="AI51" i="47"/>
  <c r="Q53" i="56" s="1"/>
  <c r="AG51" i="47"/>
  <c r="AF51" i="47"/>
  <c r="AH51" i="47" s="1"/>
  <c r="AB51" i="47"/>
  <c r="AA51" i="47"/>
  <c r="X51" i="47"/>
  <c r="Y51" i="47" s="1"/>
  <c r="W51" i="47"/>
  <c r="V51" i="47"/>
  <c r="S51" i="47"/>
  <c r="T51" i="47" s="1"/>
  <c r="R51" i="47"/>
  <c r="P51" i="47"/>
  <c r="O51" i="47"/>
  <c r="N51" i="47"/>
  <c r="M51" i="47"/>
  <c r="I51" i="47"/>
  <c r="H51" i="47"/>
  <c r="G51" i="47"/>
  <c r="F51" i="47"/>
  <c r="D51" i="47"/>
  <c r="C51" i="47"/>
  <c r="BJ50" i="47"/>
  <c r="BB50" i="47"/>
  <c r="BC50" i="47" s="1"/>
  <c r="BD50" i="47" s="1"/>
  <c r="BA50" i="47"/>
  <c r="AY50" i="47"/>
  <c r="AX50" i="47"/>
  <c r="AW50" i="47"/>
  <c r="AV50" i="47"/>
  <c r="AR50" i="47"/>
  <c r="AQ50" i="47"/>
  <c r="AS50" i="47" s="1"/>
  <c r="AT50" i="47" s="1"/>
  <c r="AM50" i="47"/>
  <c r="AL50" i="47"/>
  <c r="AN50" i="47" s="1"/>
  <c r="AO50" i="47" s="1"/>
  <c r="R52" i="56" s="1"/>
  <c r="AK50" i="47"/>
  <c r="AI50" i="47"/>
  <c r="AH50" i="47"/>
  <c r="AG50" i="47"/>
  <c r="AF50" i="47"/>
  <c r="AB50" i="47"/>
  <c r="AA50" i="47"/>
  <c r="AC50" i="47" s="1"/>
  <c r="AD50" i="47" s="1"/>
  <c r="W50" i="47"/>
  <c r="V50" i="47"/>
  <c r="X50" i="47" s="1"/>
  <c r="Y50" i="47" s="1"/>
  <c r="O52" i="56" s="1"/>
  <c r="R50" i="47"/>
  <c r="S50" i="47" s="1"/>
  <c r="T50" i="47" s="1"/>
  <c r="N50" i="47"/>
  <c r="O50" i="47" s="1"/>
  <c r="P50" i="47" s="1"/>
  <c r="M50" i="47"/>
  <c r="I50" i="47"/>
  <c r="H50" i="47"/>
  <c r="G50" i="47"/>
  <c r="F50" i="47"/>
  <c r="J50" i="47" s="1"/>
  <c r="D50" i="47"/>
  <c r="C50" i="47"/>
  <c r="BJ49" i="47"/>
  <c r="BB49" i="47"/>
  <c r="BA49" i="47"/>
  <c r="AX49" i="47"/>
  <c r="AY49" i="47" s="1"/>
  <c r="AW49" i="47"/>
  <c r="AV49" i="47"/>
  <c r="AS49" i="47"/>
  <c r="AT49" i="47" s="1"/>
  <c r="AR49" i="47"/>
  <c r="AQ49" i="47"/>
  <c r="AM49" i="47"/>
  <c r="AL49" i="47"/>
  <c r="AK49" i="47"/>
  <c r="AH49" i="47"/>
  <c r="AI49" i="47" s="1"/>
  <c r="AG49" i="47"/>
  <c r="AF49" i="47"/>
  <c r="AC49" i="47"/>
  <c r="AD49" i="47" s="1"/>
  <c r="AB49" i="47"/>
  <c r="AA49" i="47"/>
  <c r="Y49" i="47"/>
  <c r="O51" i="56" s="1"/>
  <c r="W49" i="47"/>
  <c r="V49" i="47"/>
  <c r="X49" i="47" s="1"/>
  <c r="R49" i="47"/>
  <c r="S49" i="47" s="1"/>
  <c r="T49" i="47" s="1"/>
  <c r="N51" i="56" s="1"/>
  <c r="N49" i="47"/>
  <c r="M49" i="47"/>
  <c r="I49" i="47"/>
  <c r="H49" i="47"/>
  <c r="G49" i="47"/>
  <c r="F49" i="47"/>
  <c r="J49" i="47" s="1"/>
  <c r="D49" i="47"/>
  <c r="C49" i="47"/>
  <c r="BJ48" i="47"/>
  <c r="BB48" i="47"/>
  <c r="BA48" i="47"/>
  <c r="BC48" i="47" s="1"/>
  <c r="BD48" i="47" s="1"/>
  <c r="AW48" i="47"/>
  <c r="AV48" i="47"/>
  <c r="AX48" i="47" s="1"/>
  <c r="AY48" i="47" s="1"/>
  <c r="T50" i="56" s="1"/>
  <c r="AR48" i="47"/>
  <c r="AS48" i="47" s="1"/>
  <c r="AT48" i="47" s="1"/>
  <c r="AQ48" i="47"/>
  <c r="AM48" i="47"/>
  <c r="AL48" i="47"/>
  <c r="AK48" i="47"/>
  <c r="AN48" i="47" s="1"/>
  <c r="AO48" i="47" s="1"/>
  <c r="AG48" i="47"/>
  <c r="AF48" i="47"/>
  <c r="AC48" i="47"/>
  <c r="AD48" i="47" s="1"/>
  <c r="AB48" i="47"/>
  <c r="AA48" i="47"/>
  <c r="X48" i="47"/>
  <c r="Y48" i="47" s="1"/>
  <c r="W48" i="47"/>
  <c r="V48" i="47"/>
  <c r="T48" i="47"/>
  <c r="N50" i="56" s="1"/>
  <c r="R48" i="47"/>
  <c r="S48" i="47" s="1"/>
  <c r="N48" i="47"/>
  <c r="M48" i="47"/>
  <c r="O48" i="47" s="1"/>
  <c r="P48" i="47" s="1"/>
  <c r="I48" i="47"/>
  <c r="H48" i="47"/>
  <c r="G48" i="47"/>
  <c r="F48" i="47"/>
  <c r="D48" i="47"/>
  <c r="C48" i="47"/>
  <c r="BJ47" i="47"/>
  <c r="BD47" i="47"/>
  <c r="BC47" i="47"/>
  <c r="BB47" i="47"/>
  <c r="BA47" i="47"/>
  <c r="AY47" i="47"/>
  <c r="T49" i="56" s="1"/>
  <c r="AW47" i="47"/>
  <c r="AV47" i="47"/>
  <c r="AX47" i="47" s="1"/>
  <c r="AU47" i="47"/>
  <c r="AR47" i="47"/>
  <c r="AQ47" i="47"/>
  <c r="AS47" i="47" s="1"/>
  <c r="AT47" i="47" s="1"/>
  <c r="S49" i="56" s="1"/>
  <c r="AM47" i="47"/>
  <c r="AN47" i="47" s="1"/>
  <c r="AO47" i="47" s="1"/>
  <c r="AL47" i="47"/>
  <c r="AK47" i="47"/>
  <c r="AI47" i="47"/>
  <c r="Q49" i="56" s="1"/>
  <c r="AG47" i="47"/>
  <c r="AF47" i="47"/>
  <c r="AH47" i="47" s="1"/>
  <c r="AB47" i="47"/>
  <c r="AA47" i="47"/>
  <c r="X47" i="47"/>
  <c r="Y47" i="47" s="1"/>
  <c r="W47" i="47"/>
  <c r="V47" i="47"/>
  <c r="S47" i="47"/>
  <c r="T47" i="47" s="1"/>
  <c r="R47" i="47"/>
  <c r="P47" i="47"/>
  <c r="O47" i="47"/>
  <c r="N47" i="47"/>
  <c r="M47" i="47"/>
  <c r="I47" i="47"/>
  <c r="H47" i="47"/>
  <c r="G47" i="47"/>
  <c r="F47" i="47"/>
  <c r="D47" i="47"/>
  <c r="C47" i="47"/>
  <c r="BJ46" i="47"/>
  <c r="BB46" i="47"/>
  <c r="BC46" i="47" s="1"/>
  <c r="BD46" i="47" s="1"/>
  <c r="BA46" i="47"/>
  <c r="AY46" i="47"/>
  <c r="AX46" i="47"/>
  <c r="AW46" i="47"/>
  <c r="AV46" i="47"/>
  <c r="AR46" i="47"/>
  <c r="AQ46" i="47"/>
  <c r="AS46" i="47" s="1"/>
  <c r="AT46" i="47" s="1"/>
  <c r="AM46" i="47"/>
  <c r="AL46" i="47"/>
  <c r="AN46" i="47" s="1"/>
  <c r="AO46" i="47" s="1"/>
  <c r="R48" i="56" s="1"/>
  <c r="AK46" i="47"/>
  <c r="AI46" i="47"/>
  <c r="AH46" i="47"/>
  <c r="AG46" i="47"/>
  <c r="AF46" i="47"/>
  <c r="AB46" i="47"/>
  <c r="AA46" i="47"/>
  <c r="AC46" i="47" s="1"/>
  <c r="AD46" i="47" s="1"/>
  <c r="W46" i="47"/>
  <c r="V46" i="47"/>
  <c r="X46" i="47" s="1"/>
  <c r="Y46" i="47" s="1"/>
  <c r="O48" i="56" s="1"/>
  <c r="R46" i="47"/>
  <c r="S46" i="47" s="1"/>
  <c r="T46" i="47" s="1"/>
  <c r="N46" i="47"/>
  <c r="O46" i="47" s="1"/>
  <c r="P46" i="47" s="1"/>
  <c r="M46" i="47"/>
  <c r="I46" i="47"/>
  <c r="H46" i="47"/>
  <c r="G46" i="47"/>
  <c r="F46" i="47"/>
  <c r="J46" i="47" s="1"/>
  <c r="D46" i="47"/>
  <c r="C46" i="47"/>
  <c r="BJ45" i="47"/>
  <c r="BB45" i="47"/>
  <c r="BA45" i="47"/>
  <c r="AX45" i="47"/>
  <c r="AY45" i="47" s="1"/>
  <c r="AW45" i="47"/>
  <c r="AV45" i="47"/>
  <c r="AS45" i="47"/>
  <c r="AT45" i="47" s="1"/>
  <c r="AR45" i="47"/>
  <c r="AQ45" i="47"/>
  <c r="AM45" i="47"/>
  <c r="AL45" i="47"/>
  <c r="AK45" i="47"/>
  <c r="AH45" i="47"/>
  <c r="AI45" i="47" s="1"/>
  <c r="AG45" i="47"/>
  <c r="AF45" i="47"/>
  <c r="AC45" i="47"/>
  <c r="AD45" i="47" s="1"/>
  <c r="AB45" i="47"/>
  <c r="AA45" i="47"/>
  <c r="Y45" i="47"/>
  <c r="O47" i="56" s="1"/>
  <c r="W45" i="47"/>
  <c r="V45" i="47"/>
  <c r="X45" i="47" s="1"/>
  <c r="R45" i="47"/>
  <c r="S45" i="47" s="1"/>
  <c r="T45" i="47" s="1"/>
  <c r="N47" i="56" s="1"/>
  <c r="N45" i="47"/>
  <c r="M45" i="47"/>
  <c r="I45" i="47"/>
  <c r="H45" i="47"/>
  <c r="G45" i="47"/>
  <c r="F45" i="47"/>
  <c r="J45" i="47" s="1"/>
  <c r="D45" i="47"/>
  <c r="C45" i="47"/>
  <c r="BJ44" i="47"/>
  <c r="BB44" i="47"/>
  <c r="BA44" i="47"/>
  <c r="BC44" i="47" s="1"/>
  <c r="BD44" i="47" s="1"/>
  <c r="AW44" i="47"/>
  <c r="AV44" i="47"/>
  <c r="AX44" i="47" s="1"/>
  <c r="AY44" i="47" s="1"/>
  <c r="T46" i="56" s="1"/>
  <c r="AR44" i="47"/>
  <c r="AS44" i="47" s="1"/>
  <c r="AT44" i="47" s="1"/>
  <c r="AQ44" i="47"/>
  <c r="AM44" i="47"/>
  <c r="AL44" i="47"/>
  <c r="AK44" i="47"/>
  <c r="AN44" i="47" s="1"/>
  <c r="AO44" i="47" s="1"/>
  <c r="AG44" i="47"/>
  <c r="AF44" i="47"/>
  <c r="AC44" i="47"/>
  <c r="AD44" i="47" s="1"/>
  <c r="AB44" i="47"/>
  <c r="AA44" i="47"/>
  <c r="X44" i="47"/>
  <c r="Y44" i="47" s="1"/>
  <c r="W44" i="47"/>
  <c r="V44" i="47"/>
  <c r="T44" i="47"/>
  <c r="N46" i="56" s="1"/>
  <c r="R44" i="47"/>
  <c r="S44" i="47" s="1"/>
  <c r="N44" i="47"/>
  <c r="M44" i="47"/>
  <c r="O44" i="47" s="1"/>
  <c r="P44" i="47" s="1"/>
  <c r="I44" i="47"/>
  <c r="H44" i="47"/>
  <c r="G44" i="47"/>
  <c r="F44" i="47"/>
  <c r="D44" i="47"/>
  <c r="C44" i="47"/>
  <c r="BJ43" i="47"/>
  <c r="BD43" i="47"/>
  <c r="BC43" i="47"/>
  <c r="BB43" i="47"/>
  <c r="BA43" i="47"/>
  <c r="AY43" i="47"/>
  <c r="T45" i="56" s="1"/>
  <c r="AW43" i="47"/>
  <c r="AV43" i="47"/>
  <c r="AX43" i="47" s="1"/>
  <c r="AU43" i="47"/>
  <c r="AR43" i="47"/>
  <c r="AQ43" i="47"/>
  <c r="AS43" i="47" s="1"/>
  <c r="AT43" i="47" s="1"/>
  <c r="S45" i="56" s="1"/>
  <c r="AM43" i="47"/>
  <c r="AN43" i="47" s="1"/>
  <c r="AO43" i="47" s="1"/>
  <c r="AL43" i="47"/>
  <c r="AK43" i="47"/>
  <c r="AI43" i="47"/>
  <c r="Q45" i="56" s="1"/>
  <c r="AG43" i="47"/>
  <c r="AF43" i="47"/>
  <c r="AH43" i="47" s="1"/>
  <c r="AB43" i="47"/>
  <c r="AA43" i="47"/>
  <c r="X43" i="47"/>
  <c r="Y43" i="47" s="1"/>
  <c r="W43" i="47"/>
  <c r="V43" i="47"/>
  <c r="S43" i="47"/>
  <c r="T43" i="47" s="1"/>
  <c r="R43" i="47"/>
  <c r="P43" i="47"/>
  <c r="O43" i="47"/>
  <c r="N43" i="47"/>
  <c r="M43" i="47"/>
  <c r="I43" i="47"/>
  <c r="H43" i="47"/>
  <c r="G43" i="47"/>
  <c r="F43" i="47"/>
  <c r="D43" i="47"/>
  <c r="C43" i="47"/>
  <c r="BJ42" i="47"/>
  <c r="BB42" i="47"/>
  <c r="BC42" i="47" s="1"/>
  <c r="BD42" i="47" s="1"/>
  <c r="BA42" i="47"/>
  <c r="AY42" i="47"/>
  <c r="AX42" i="47"/>
  <c r="AW42" i="47"/>
  <c r="AV42" i="47"/>
  <c r="AR42" i="47"/>
  <c r="AQ42" i="47"/>
  <c r="AS42" i="47" s="1"/>
  <c r="AT42" i="47" s="1"/>
  <c r="AM42" i="47"/>
  <c r="AL42" i="47"/>
  <c r="AN42" i="47" s="1"/>
  <c r="AO42" i="47" s="1"/>
  <c r="R44" i="56" s="1"/>
  <c r="AK42" i="47"/>
  <c r="AI42" i="47"/>
  <c r="AH42" i="47"/>
  <c r="AG42" i="47"/>
  <c r="AF42" i="47"/>
  <c r="AB42" i="47"/>
  <c r="AA42" i="47"/>
  <c r="AC42" i="47" s="1"/>
  <c r="AD42" i="47" s="1"/>
  <c r="W42" i="47"/>
  <c r="V42" i="47"/>
  <c r="X42" i="47" s="1"/>
  <c r="Y42" i="47" s="1"/>
  <c r="O44" i="56" s="1"/>
  <c r="R42" i="47"/>
  <c r="S42" i="47" s="1"/>
  <c r="T42" i="47" s="1"/>
  <c r="N42" i="47"/>
  <c r="O42" i="47" s="1"/>
  <c r="P42" i="47" s="1"/>
  <c r="M42" i="47"/>
  <c r="I42" i="47"/>
  <c r="H42" i="47"/>
  <c r="G42" i="47"/>
  <c r="F42" i="47"/>
  <c r="J42" i="47" s="1"/>
  <c r="D42" i="47"/>
  <c r="C42" i="47"/>
  <c r="BJ41" i="47"/>
  <c r="BB41" i="47"/>
  <c r="BA41" i="47"/>
  <c r="AX41" i="47"/>
  <c r="AY41" i="47" s="1"/>
  <c r="AW41" i="47"/>
  <c r="AV41" i="47"/>
  <c r="AS41" i="47"/>
  <c r="AT41" i="47" s="1"/>
  <c r="AR41" i="47"/>
  <c r="AQ41" i="47"/>
  <c r="AM41" i="47"/>
  <c r="AL41" i="47"/>
  <c r="AK41" i="47"/>
  <c r="AH41" i="47"/>
  <c r="AI41" i="47" s="1"/>
  <c r="AG41" i="47"/>
  <c r="AF41" i="47"/>
  <c r="AC41" i="47"/>
  <c r="AD41" i="47" s="1"/>
  <c r="AB41" i="47"/>
  <c r="AA41" i="47"/>
  <c r="Y41" i="47"/>
  <c r="O43" i="56" s="1"/>
  <c r="W41" i="47"/>
  <c r="V41" i="47"/>
  <c r="X41" i="47" s="1"/>
  <c r="R41" i="47"/>
  <c r="S41" i="47" s="1"/>
  <c r="T41" i="47" s="1"/>
  <c r="N43" i="56" s="1"/>
  <c r="N41" i="47"/>
  <c r="M41" i="47"/>
  <c r="I41" i="47"/>
  <c r="H41" i="47"/>
  <c r="G41" i="47"/>
  <c r="F41" i="47"/>
  <c r="J41" i="47" s="1"/>
  <c r="D41" i="47"/>
  <c r="C41" i="47"/>
  <c r="BJ40" i="47"/>
  <c r="BB40" i="47"/>
  <c r="BA40" i="47"/>
  <c r="AW40" i="47"/>
  <c r="AV40" i="47"/>
  <c r="AX40" i="47" s="1"/>
  <c r="AY40" i="47" s="1"/>
  <c r="AR40" i="47"/>
  <c r="AS40" i="47" s="1"/>
  <c r="AT40" i="47" s="1"/>
  <c r="AQ40" i="47"/>
  <c r="AN40" i="47"/>
  <c r="AO40" i="47" s="1"/>
  <c r="AM40" i="47"/>
  <c r="AL40" i="47"/>
  <c r="AK40" i="47"/>
  <c r="AG40" i="47"/>
  <c r="AH40" i="47" s="1"/>
  <c r="AI40" i="47" s="1"/>
  <c r="AF40" i="47"/>
  <c r="AB40" i="47"/>
  <c r="AC40" i="47" s="1"/>
  <c r="AD40" i="47" s="1"/>
  <c r="AA40" i="47"/>
  <c r="W40" i="47"/>
  <c r="V40" i="47"/>
  <c r="X40" i="47" s="1"/>
  <c r="Y40" i="47" s="1"/>
  <c r="T40" i="47"/>
  <c r="N42" i="56" s="1"/>
  <c r="R40" i="47"/>
  <c r="S40" i="47" s="1"/>
  <c r="N40" i="47"/>
  <c r="M40" i="47"/>
  <c r="I40" i="47"/>
  <c r="H40" i="47"/>
  <c r="G40" i="47"/>
  <c r="F40" i="47"/>
  <c r="J40" i="47" s="1"/>
  <c r="D40" i="47"/>
  <c r="C40" i="47"/>
  <c r="BJ39" i="47"/>
  <c r="BB39" i="47"/>
  <c r="BA39" i="47"/>
  <c r="BC39" i="47" s="1"/>
  <c r="BD39" i="47" s="1"/>
  <c r="AW39" i="47"/>
  <c r="AV39" i="47"/>
  <c r="AX39" i="47" s="1"/>
  <c r="AY39" i="47" s="1"/>
  <c r="AR39" i="47"/>
  <c r="AQ39" i="47"/>
  <c r="AS39" i="47" s="1"/>
  <c r="AT39" i="47" s="1"/>
  <c r="AN39" i="47"/>
  <c r="AO39" i="47" s="1"/>
  <c r="AM39" i="47"/>
  <c r="AL39" i="47"/>
  <c r="AK39" i="47"/>
  <c r="AG39" i="47"/>
  <c r="AF39" i="47"/>
  <c r="AB39" i="47"/>
  <c r="AA39" i="47"/>
  <c r="AC39" i="47" s="1"/>
  <c r="AD39" i="47" s="1"/>
  <c r="W39" i="47"/>
  <c r="X39" i="47" s="1"/>
  <c r="Y39" i="47" s="1"/>
  <c r="V39" i="47"/>
  <c r="S39" i="47"/>
  <c r="T39" i="47" s="1"/>
  <c r="R39" i="47"/>
  <c r="O39" i="47"/>
  <c r="P39" i="47" s="1"/>
  <c r="N39" i="47"/>
  <c r="M39" i="47"/>
  <c r="I39" i="47"/>
  <c r="H39" i="47"/>
  <c r="G39" i="47"/>
  <c r="F39" i="47"/>
  <c r="J39" i="47" s="1"/>
  <c r="D39" i="47"/>
  <c r="C39" i="47"/>
  <c r="BJ38" i="47"/>
  <c r="BC38" i="47"/>
  <c r="BD38" i="47" s="1"/>
  <c r="BB38" i="47"/>
  <c r="BA38" i="47"/>
  <c r="AY38" i="47"/>
  <c r="T40" i="56" s="1"/>
  <c r="AX38" i="47"/>
  <c r="AW38" i="47"/>
  <c r="AV38" i="47"/>
  <c r="AR38" i="47"/>
  <c r="AQ38" i="47"/>
  <c r="AM38" i="47"/>
  <c r="AN38" i="47" s="1"/>
  <c r="AO38" i="47" s="1"/>
  <c r="AL38" i="47"/>
  <c r="AK38" i="47"/>
  <c r="AG38" i="47"/>
  <c r="AF38" i="47"/>
  <c r="AH38" i="47" s="1"/>
  <c r="AI38" i="47" s="1"/>
  <c r="AB38" i="47"/>
  <c r="AA38" i="47"/>
  <c r="W38" i="47"/>
  <c r="V38" i="47"/>
  <c r="X38" i="47" s="1"/>
  <c r="Y38" i="47" s="1"/>
  <c r="R38" i="47"/>
  <c r="S38" i="47" s="1"/>
  <c r="T38" i="47" s="1"/>
  <c r="O38" i="47"/>
  <c r="P38" i="47" s="1"/>
  <c r="N38" i="47"/>
  <c r="M38" i="47"/>
  <c r="I38" i="47"/>
  <c r="H38" i="47"/>
  <c r="G38" i="47"/>
  <c r="F38" i="47"/>
  <c r="J38" i="47" s="1"/>
  <c r="D38" i="47"/>
  <c r="C38" i="47"/>
  <c r="BJ37" i="47"/>
  <c r="BB37" i="47"/>
  <c r="BA37" i="47"/>
  <c r="BC37" i="47" s="1"/>
  <c r="BD37" i="47" s="1"/>
  <c r="AW37" i="47"/>
  <c r="AX37" i="47" s="1"/>
  <c r="AY37" i="47" s="1"/>
  <c r="AV37" i="47"/>
  <c r="AS37" i="47"/>
  <c r="AT37" i="47" s="1"/>
  <c r="AR37" i="47"/>
  <c r="AQ37" i="47"/>
  <c r="AM37" i="47"/>
  <c r="AL37" i="47"/>
  <c r="AK37" i="47"/>
  <c r="AG37" i="47"/>
  <c r="AH37" i="47" s="1"/>
  <c r="AI37" i="47" s="1"/>
  <c r="AF37" i="47"/>
  <c r="AB37" i="47"/>
  <c r="AA37" i="47"/>
  <c r="AC37" i="47" s="1"/>
  <c r="AD37" i="47" s="1"/>
  <c r="W37" i="47"/>
  <c r="V37" i="47"/>
  <c r="X37" i="47" s="1"/>
  <c r="Y37" i="47" s="1"/>
  <c r="S37" i="47"/>
  <c r="T37" i="47" s="1"/>
  <c r="N39" i="56" s="1"/>
  <c r="R37" i="47"/>
  <c r="N37" i="47"/>
  <c r="O37" i="47" s="1"/>
  <c r="P37" i="47" s="1"/>
  <c r="M37" i="47"/>
  <c r="I37" i="47"/>
  <c r="H37" i="47"/>
  <c r="G37" i="47"/>
  <c r="F37" i="47"/>
  <c r="J37" i="47" s="1"/>
  <c r="D37" i="47"/>
  <c r="C37" i="47"/>
  <c r="BJ36" i="47"/>
  <c r="BB36" i="47"/>
  <c r="BA36" i="47"/>
  <c r="AW36" i="47"/>
  <c r="AX36" i="47" s="1"/>
  <c r="AY36" i="47" s="1"/>
  <c r="AV36" i="47"/>
  <c r="AR36" i="47"/>
  <c r="AS36" i="47" s="1"/>
  <c r="AT36" i="47" s="1"/>
  <c r="AQ36" i="47"/>
  <c r="AM36" i="47"/>
  <c r="AL36" i="47"/>
  <c r="AN36" i="47" s="1"/>
  <c r="AO36" i="47" s="1"/>
  <c r="AK36" i="47"/>
  <c r="AG36" i="47"/>
  <c r="AF36" i="47"/>
  <c r="AH36" i="47" s="1"/>
  <c r="AI36" i="47" s="1"/>
  <c r="AB36" i="47"/>
  <c r="AA36" i="47"/>
  <c r="AC36" i="47" s="1"/>
  <c r="AD36" i="47" s="1"/>
  <c r="X36" i="47"/>
  <c r="Y36" i="47" s="1"/>
  <c r="W36" i="47"/>
  <c r="V36" i="47"/>
  <c r="R36" i="47"/>
  <c r="S36" i="47" s="1"/>
  <c r="T36" i="47" s="1"/>
  <c r="N36" i="47"/>
  <c r="O36" i="47" s="1"/>
  <c r="P36" i="47" s="1"/>
  <c r="M36" i="47"/>
  <c r="I36" i="47"/>
  <c r="H36" i="47"/>
  <c r="G36" i="47"/>
  <c r="F36" i="47"/>
  <c r="J36" i="47" s="1"/>
  <c r="D36" i="47"/>
  <c r="C36" i="47"/>
  <c r="BJ35" i="47"/>
  <c r="BC35" i="47"/>
  <c r="BD35" i="47" s="1"/>
  <c r="BB35" i="47"/>
  <c r="BA35" i="47"/>
  <c r="AW35" i="47"/>
  <c r="AX35" i="47" s="1"/>
  <c r="AY35" i="47" s="1"/>
  <c r="AV35" i="47"/>
  <c r="AR35" i="47"/>
  <c r="AQ35" i="47"/>
  <c r="AS35" i="47" s="1"/>
  <c r="AT35" i="47" s="1"/>
  <c r="AM35" i="47"/>
  <c r="AL35" i="47"/>
  <c r="AK35" i="47"/>
  <c r="AN35" i="47" s="1"/>
  <c r="AO35" i="47" s="1"/>
  <c r="AG35" i="47"/>
  <c r="AH35" i="47" s="1"/>
  <c r="AI35" i="47" s="1"/>
  <c r="AF35" i="47"/>
  <c r="AB35" i="47"/>
  <c r="AA35" i="47"/>
  <c r="AC35" i="47" s="1"/>
  <c r="AD35" i="47" s="1"/>
  <c r="W35" i="47"/>
  <c r="V35" i="47"/>
  <c r="X35" i="47" s="1"/>
  <c r="Y35" i="47" s="1"/>
  <c r="S35" i="47"/>
  <c r="T35" i="47" s="1"/>
  <c r="R35" i="47"/>
  <c r="O35" i="47"/>
  <c r="P35" i="47" s="1"/>
  <c r="N35" i="47"/>
  <c r="M35" i="47"/>
  <c r="I35" i="47"/>
  <c r="H35" i="47"/>
  <c r="G35" i="47"/>
  <c r="F35" i="47"/>
  <c r="J35" i="47" s="1"/>
  <c r="D35" i="47"/>
  <c r="C35" i="47"/>
  <c r="BJ34" i="47"/>
  <c r="BB34" i="47"/>
  <c r="BA34" i="47"/>
  <c r="BC34" i="47" s="1"/>
  <c r="BD34" i="47" s="1"/>
  <c r="AX34" i="47"/>
  <c r="AY34" i="47" s="1"/>
  <c r="AW34" i="47"/>
  <c r="AV34" i="47"/>
  <c r="AR34" i="47"/>
  <c r="AS34" i="47" s="1"/>
  <c r="AT34" i="47" s="1"/>
  <c r="AQ34" i="47"/>
  <c r="AM34" i="47"/>
  <c r="AL34" i="47"/>
  <c r="AN34" i="47" s="1"/>
  <c r="AO34" i="47" s="1"/>
  <c r="AK34" i="47"/>
  <c r="AH34" i="47"/>
  <c r="AI34" i="47" s="1"/>
  <c r="AG34" i="47"/>
  <c r="AF34" i="47"/>
  <c r="AB34" i="47"/>
  <c r="AC34" i="47" s="1"/>
  <c r="AD34" i="47" s="1"/>
  <c r="AA34" i="47"/>
  <c r="W34" i="47"/>
  <c r="V34" i="47"/>
  <c r="X34" i="47" s="1"/>
  <c r="Y34" i="47" s="1"/>
  <c r="R34" i="47"/>
  <c r="S34" i="47" s="1"/>
  <c r="T34" i="47" s="1"/>
  <c r="N34" i="47"/>
  <c r="M34" i="47"/>
  <c r="O34" i="47" s="1"/>
  <c r="P34" i="47" s="1"/>
  <c r="I34" i="47"/>
  <c r="H34" i="47"/>
  <c r="G34" i="47"/>
  <c r="F34" i="47"/>
  <c r="J34" i="47" s="1"/>
  <c r="D34" i="47"/>
  <c r="C34" i="47"/>
  <c r="BJ33" i="47"/>
  <c r="BB33" i="47"/>
  <c r="BA33" i="47"/>
  <c r="BC33" i="47" s="1"/>
  <c r="BD33" i="47" s="1"/>
  <c r="AW33" i="47"/>
  <c r="AV33" i="47"/>
  <c r="AX33" i="47" s="1"/>
  <c r="AY33" i="47" s="1"/>
  <c r="AS33" i="47"/>
  <c r="AT33" i="47" s="1"/>
  <c r="AR33" i="47"/>
  <c r="AQ33" i="47"/>
  <c r="AM33" i="47"/>
  <c r="AL33" i="47"/>
  <c r="AK33" i="47"/>
  <c r="AN33" i="47" s="1"/>
  <c r="AO33" i="47" s="1"/>
  <c r="AG33" i="47"/>
  <c r="AF33" i="47"/>
  <c r="AH33" i="47" s="1"/>
  <c r="AI33" i="47" s="1"/>
  <c r="AC33" i="47"/>
  <c r="AD33" i="47" s="1"/>
  <c r="AB33" i="47"/>
  <c r="AA33" i="47"/>
  <c r="W33" i="47"/>
  <c r="X33" i="47" s="1"/>
  <c r="Y33" i="47" s="1"/>
  <c r="V33" i="47"/>
  <c r="S33" i="47"/>
  <c r="T33" i="47" s="1"/>
  <c r="R33" i="47"/>
  <c r="N33" i="47"/>
  <c r="M33" i="47"/>
  <c r="O33" i="47" s="1"/>
  <c r="P33" i="47" s="1"/>
  <c r="I33" i="47"/>
  <c r="H33" i="47"/>
  <c r="G33" i="47"/>
  <c r="F33" i="47"/>
  <c r="J33" i="47" s="1"/>
  <c r="D33" i="47"/>
  <c r="C33" i="47"/>
  <c r="BJ32" i="47"/>
  <c r="BB32" i="47"/>
  <c r="BC32" i="47" s="1"/>
  <c r="BD32" i="47" s="1"/>
  <c r="BA32" i="47"/>
  <c r="AW32" i="47"/>
  <c r="AV32" i="47"/>
  <c r="AX32" i="47" s="1"/>
  <c r="AY32" i="47" s="1"/>
  <c r="AR32" i="47"/>
  <c r="AQ32" i="47"/>
  <c r="AS32" i="47" s="1"/>
  <c r="AT32" i="47" s="1"/>
  <c r="AN32" i="47"/>
  <c r="AO32" i="47" s="1"/>
  <c r="AM32" i="47"/>
  <c r="AL32" i="47"/>
  <c r="AK32" i="47"/>
  <c r="AG32" i="47"/>
  <c r="AF32" i="47"/>
  <c r="AH32" i="47" s="1"/>
  <c r="AI32" i="47" s="1"/>
  <c r="AB32" i="47"/>
  <c r="AA32" i="47"/>
  <c r="AC32" i="47" s="1"/>
  <c r="AD32" i="47" s="1"/>
  <c r="X32" i="47"/>
  <c r="Y32" i="47" s="1"/>
  <c r="W32" i="47"/>
  <c r="V32" i="47"/>
  <c r="R32" i="47"/>
  <c r="S32" i="47" s="1"/>
  <c r="T32" i="47" s="1"/>
  <c r="N32" i="47"/>
  <c r="O32" i="47" s="1"/>
  <c r="P32" i="47" s="1"/>
  <c r="M32" i="47"/>
  <c r="I32" i="47"/>
  <c r="H32" i="47"/>
  <c r="G32" i="47"/>
  <c r="F32" i="47"/>
  <c r="J32" i="47" s="1"/>
  <c r="D32" i="47"/>
  <c r="C32" i="47"/>
  <c r="BJ31" i="47"/>
  <c r="BC31" i="47"/>
  <c r="BD31" i="47" s="1"/>
  <c r="BB31" i="47"/>
  <c r="BA31" i="47"/>
  <c r="AW31" i="47"/>
  <c r="AX31" i="47" s="1"/>
  <c r="AY31" i="47" s="1"/>
  <c r="AV31" i="47"/>
  <c r="AR31" i="47"/>
  <c r="AQ31" i="47"/>
  <c r="AS31" i="47" s="1"/>
  <c r="AT31" i="47" s="1"/>
  <c r="AM31" i="47"/>
  <c r="AL31" i="47"/>
  <c r="AK31" i="47"/>
  <c r="AN31" i="47" s="1"/>
  <c r="AO31" i="47" s="1"/>
  <c r="AG31" i="47"/>
  <c r="AH31" i="47" s="1"/>
  <c r="AI31" i="47" s="1"/>
  <c r="AF31" i="47"/>
  <c r="AB31" i="47"/>
  <c r="AA31" i="47"/>
  <c r="AC31" i="47" s="1"/>
  <c r="AD31" i="47" s="1"/>
  <c r="W31" i="47"/>
  <c r="V31" i="47"/>
  <c r="S31" i="47"/>
  <c r="T31" i="47" s="1"/>
  <c r="R31" i="47"/>
  <c r="O31" i="47"/>
  <c r="P31" i="47" s="1"/>
  <c r="N31" i="47"/>
  <c r="M31" i="47"/>
  <c r="I31" i="47"/>
  <c r="H31" i="47"/>
  <c r="G31" i="47"/>
  <c r="F31" i="47"/>
  <c r="D31" i="47"/>
  <c r="C31" i="47"/>
  <c r="BJ30" i="47"/>
  <c r="BB30" i="47"/>
  <c r="BA30" i="47"/>
  <c r="AX30" i="47"/>
  <c r="AY30" i="47" s="1"/>
  <c r="AW30" i="47"/>
  <c r="AV30" i="47"/>
  <c r="AR30" i="47"/>
  <c r="AS30" i="47" s="1"/>
  <c r="AT30" i="47" s="1"/>
  <c r="AQ30" i="47"/>
  <c r="AM30" i="47"/>
  <c r="AL30" i="47"/>
  <c r="AN30" i="47" s="1"/>
  <c r="AO30" i="47" s="1"/>
  <c r="R32" i="56" s="1"/>
  <c r="AK30" i="47"/>
  <c r="AH30" i="47"/>
  <c r="AI30" i="47" s="1"/>
  <c r="AG30" i="47"/>
  <c r="AF30" i="47"/>
  <c r="AB30" i="47"/>
  <c r="AC30" i="47" s="1"/>
  <c r="AD30" i="47" s="1"/>
  <c r="AA30" i="47"/>
  <c r="Z30" i="47"/>
  <c r="W30" i="47"/>
  <c r="V30" i="47"/>
  <c r="X30" i="47" s="1"/>
  <c r="Y30" i="47" s="1"/>
  <c r="O32" i="56" s="1"/>
  <c r="R30" i="47"/>
  <c r="S30" i="47" s="1"/>
  <c r="T30" i="47" s="1"/>
  <c r="N30" i="47"/>
  <c r="M30" i="47"/>
  <c r="I30" i="47"/>
  <c r="H30" i="47"/>
  <c r="G30" i="47"/>
  <c r="F30" i="47"/>
  <c r="J30" i="47" s="1"/>
  <c r="D30" i="47"/>
  <c r="C30" i="47"/>
  <c r="BJ29" i="47"/>
  <c r="BB29" i="47"/>
  <c r="BA29" i="47"/>
  <c r="BC29" i="47" s="1"/>
  <c r="BD29" i="47" s="1"/>
  <c r="U31" i="56" s="1"/>
  <c r="AW29" i="47"/>
  <c r="AV29" i="47"/>
  <c r="AS29" i="47"/>
  <c r="AT29" i="47" s="1"/>
  <c r="AR29" i="47"/>
  <c r="AQ29" i="47"/>
  <c r="AM29" i="47"/>
  <c r="AL29" i="47"/>
  <c r="AK29" i="47"/>
  <c r="AN29" i="47" s="1"/>
  <c r="AO29" i="47" s="1"/>
  <c r="AG29" i="47"/>
  <c r="AF29" i="47"/>
  <c r="AH29" i="47" s="1"/>
  <c r="AI29" i="47" s="1"/>
  <c r="AC29" i="47"/>
  <c r="AD29" i="47" s="1"/>
  <c r="AB29" i="47"/>
  <c r="AA29" i="47"/>
  <c r="Y29" i="47"/>
  <c r="W29" i="47"/>
  <c r="X29" i="47" s="1"/>
  <c r="V29" i="47"/>
  <c r="S29" i="47"/>
  <c r="T29" i="47" s="1"/>
  <c r="N31" i="56" s="1"/>
  <c r="R29" i="47"/>
  <c r="N29" i="47"/>
  <c r="M29" i="47"/>
  <c r="O29" i="47" s="1"/>
  <c r="P29" i="47" s="1"/>
  <c r="M31" i="56" s="1"/>
  <c r="I29" i="47"/>
  <c r="H29" i="47"/>
  <c r="G29" i="47"/>
  <c r="F29" i="47"/>
  <c r="J29" i="47" s="1"/>
  <c r="D29" i="47"/>
  <c r="C29" i="47"/>
  <c r="BJ28" i="47"/>
  <c r="BB28" i="47"/>
  <c r="BC28" i="47" s="1"/>
  <c r="BD28" i="47" s="1"/>
  <c r="BA28" i="47"/>
  <c r="AW28" i="47"/>
  <c r="AV28" i="47"/>
  <c r="AX28" i="47" s="1"/>
  <c r="AY28" i="47" s="1"/>
  <c r="T30" i="56" s="1"/>
  <c r="AR28" i="47"/>
  <c r="AQ28" i="47"/>
  <c r="AS28" i="47" s="1"/>
  <c r="AT28" i="47" s="1"/>
  <c r="AN28" i="47"/>
  <c r="AO28" i="47" s="1"/>
  <c r="AM28" i="47"/>
  <c r="AL28" i="47"/>
  <c r="AK28" i="47"/>
  <c r="AJ28" i="47"/>
  <c r="AG28" i="47"/>
  <c r="AF28" i="47"/>
  <c r="AH28" i="47" s="1"/>
  <c r="AI28" i="47" s="1"/>
  <c r="Q30" i="56" s="1"/>
  <c r="AB28" i="47"/>
  <c r="AA28" i="47"/>
  <c r="X28" i="47"/>
  <c r="Y28" i="47" s="1"/>
  <c r="W28" i="47"/>
  <c r="V28" i="47"/>
  <c r="R28" i="47"/>
  <c r="S28" i="47" s="1"/>
  <c r="T28" i="47" s="1"/>
  <c r="N28" i="47"/>
  <c r="O28" i="47" s="1"/>
  <c r="P28" i="47" s="1"/>
  <c r="M28" i="47"/>
  <c r="I28" i="47"/>
  <c r="H28" i="47"/>
  <c r="G28" i="47"/>
  <c r="F28" i="47"/>
  <c r="D28" i="47"/>
  <c r="C28" i="47"/>
  <c r="BJ27" i="47"/>
  <c r="BC27" i="47"/>
  <c r="BD27" i="47" s="1"/>
  <c r="BB27" i="47"/>
  <c r="BA27" i="47"/>
  <c r="AY27" i="47"/>
  <c r="AW27" i="47"/>
  <c r="AX27" i="47" s="1"/>
  <c r="AV27" i="47"/>
  <c r="AU27" i="47"/>
  <c r="AR27" i="47"/>
  <c r="AQ27" i="47"/>
  <c r="AS27" i="47" s="1"/>
  <c r="AT27" i="47" s="1"/>
  <c r="S29" i="56" s="1"/>
  <c r="AM27" i="47"/>
  <c r="AL27" i="47"/>
  <c r="AK27" i="47"/>
  <c r="AG27" i="47"/>
  <c r="AH27" i="47" s="1"/>
  <c r="AI27" i="47" s="1"/>
  <c r="AF27" i="47"/>
  <c r="AB27" i="47"/>
  <c r="AA27" i="47"/>
  <c r="AC27" i="47" s="1"/>
  <c r="AD27" i="47" s="1"/>
  <c r="P29" i="56" s="1"/>
  <c r="W27" i="47"/>
  <c r="V27" i="47"/>
  <c r="X27" i="47" s="1"/>
  <c r="Y27" i="47" s="1"/>
  <c r="S27" i="47"/>
  <c r="T27" i="47" s="1"/>
  <c r="R27" i="47"/>
  <c r="O27" i="47"/>
  <c r="P27" i="47" s="1"/>
  <c r="N27" i="47"/>
  <c r="M27" i="47"/>
  <c r="I27" i="47"/>
  <c r="H27" i="47"/>
  <c r="G27" i="47"/>
  <c r="F27" i="47"/>
  <c r="J27" i="47" s="1"/>
  <c r="D27" i="47"/>
  <c r="C27" i="47"/>
  <c r="BJ26" i="47"/>
  <c r="BB26" i="47"/>
  <c r="BA26" i="47"/>
  <c r="BC26" i="47" s="1"/>
  <c r="BD26" i="47" s="1"/>
  <c r="AX26" i="47"/>
  <c r="AY26" i="47" s="1"/>
  <c r="AW26" i="47"/>
  <c r="AV26" i="47"/>
  <c r="AT26" i="47"/>
  <c r="AR26" i="47"/>
  <c r="AS26" i="47" s="1"/>
  <c r="AQ26" i="47"/>
  <c r="AP26" i="47"/>
  <c r="AM26" i="47"/>
  <c r="AL26" i="47"/>
  <c r="AN26" i="47" s="1"/>
  <c r="AO26" i="47" s="1"/>
  <c r="R28" i="56" s="1"/>
  <c r="AK26" i="47"/>
  <c r="AH26" i="47"/>
  <c r="AI26" i="47" s="1"/>
  <c r="AG26" i="47"/>
  <c r="AF26" i="47"/>
  <c r="AD26" i="47"/>
  <c r="AB26" i="47"/>
  <c r="AC26" i="47" s="1"/>
  <c r="AA26" i="47"/>
  <c r="W26" i="47"/>
  <c r="V26" i="47"/>
  <c r="X26" i="47" s="1"/>
  <c r="Y26" i="47" s="1"/>
  <c r="O28" i="56" s="1"/>
  <c r="R26" i="47"/>
  <c r="S26" i="47" s="1"/>
  <c r="T26" i="47" s="1"/>
  <c r="N26" i="47"/>
  <c r="M26" i="47"/>
  <c r="O26" i="47" s="1"/>
  <c r="P26" i="47" s="1"/>
  <c r="I26" i="47"/>
  <c r="H26" i="47"/>
  <c r="G26" i="47"/>
  <c r="F26" i="47"/>
  <c r="J26" i="47" s="1"/>
  <c r="D26" i="47"/>
  <c r="C26" i="47"/>
  <c r="BJ25" i="47"/>
  <c r="BB25" i="47"/>
  <c r="BA25" i="47"/>
  <c r="AW25" i="47"/>
  <c r="AV25" i="47"/>
  <c r="AX25" i="47" s="1"/>
  <c r="AS25" i="47"/>
  <c r="AR25" i="47"/>
  <c r="AQ25" i="47"/>
  <c r="AM25" i="47"/>
  <c r="AL25" i="47"/>
  <c r="AK25" i="47"/>
  <c r="AN25" i="47" s="1"/>
  <c r="AG25" i="47"/>
  <c r="AF25" i="47"/>
  <c r="AC25" i="47"/>
  <c r="AB25" i="47"/>
  <c r="AA25" i="47"/>
  <c r="W25" i="47"/>
  <c r="X25" i="47" s="1"/>
  <c r="Y25" i="47" s="1"/>
  <c r="V25" i="47"/>
  <c r="S25" i="47"/>
  <c r="R25" i="47"/>
  <c r="N25" i="47"/>
  <c r="M25" i="47"/>
  <c r="O25" i="47" s="1"/>
  <c r="I25" i="47"/>
  <c r="H25" i="47"/>
  <c r="G25" i="47"/>
  <c r="F25" i="47"/>
  <c r="D25" i="47"/>
  <c r="C25" i="47"/>
  <c r="BJ24" i="47"/>
  <c r="BB24" i="47"/>
  <c r="BC24" i="47" s="1"/>
  <c r="BA24" i="47"/>
  <c r="AW24" i="47"/>
  <c r="AV24" i="47"/>
  <c r="AX24" i="47" s="1"/>
  <c r="AR24" i="47"/>
  <c r="AQ24" i="47"/>
  <c r="AN24" i="47"/>
  <c r="AM24" i="47"/>
  <c r="AL24" i="47"/>
  <c r="AK24" i="47"/>
  <c r="AG24" i="47"/>
  <c r="AF24" i="47"/>
  <c r="AH24" i="47" s="1"/>
  <c r="AB24" i="47"/>
  <c r="AA24" i="47"/>
  <c r="AC24" i="47" s="1"/>
  <c r="X24" i="47"/>
  <c r="W24" i="47"/>
  <c r="V24" i="47"/>
  <c r="R24" i="47"/>
  <c r="S24" i="47" s="1"/>
  <c r="N24" i="47"/>
  <c r="O24" i="47" s="1"/>
  <c r="M24" i="47"/>
  <c r="I24" i="47"/>
  <c r="H24" i="47"/>
  <c r="G24" i="47"/>
  <c r="F24" i="47"/>
  <c r="J24" i="47" s="1"/>
  <c r="D24" i="47"/>
  <c r="C24" i="47"/>
  <c r="BJ23" i="47"/>
  <c r="BB23" i="47"/>
  <c r="BC23" i="47" s="1"/>
  <c r="BA23" i="47"/>
  <c r="AW23" i="47"/>
  <c r="AV23" i="47"/>
  <c r="AR23" i="47"/>
  <c r="AQ23" i="47"/>
  <c r="AS23" i="47" s="1"/>
  <c r="AM23" i="47"/>
  <c r="AL23" i="47"/>
  <c r="AK23" i="47"/>
  <c r="AN23" i="47" s="1"/>
  <c r="AG23" i="47"/>
  <c r="AH23" i="47" s="1"/>
  <c r="AF23" i="47"/>
  <c r="AB23" i="47"/>
  <c r="AA23" i="47"/>
  <c r="AC23" i="47" s="1"/>
  <c r="W23" i="47"/>
  <c r="V23" i="47"/>
  <c r="S23" i="47"/>
  <c r="R23" i="47"/>
  <c r="O23" i="47"/>
  <c r="N23" i="47"/>
  <c r="M23" i="47"/>
  <c r="I23" i="47"/>
  <c r="H23" i="47"/>
  <c r="G23" i="47"/>
  <c r="F23" i="47"/>
  <c r="D23" i="47"/>
  <c r="C23" i="47"/>
  <c r="BJ22" i="47"/>
  <c r="BB22" i="47"/>
  <c r="BA22" i="47"/>
  <c r="AW22" i="47"/>
  <c r="AV22" i="47"/>
  <c r="AX22" i="47" s="1"/>
  <c r="AR22" i="47"/>
  <c r="AS22" i="47" s="1"/>
  <c r="AQ22" i="47"/>
  <c r="AM22" i="47"/>
  <c r="AL22" i="47"/>
  <c r="AN22" i="47" s="1"/>
  <c r="AK22" i="47"/>
  <c r="AH22" i="47"/>
  <c r="AG22" i="47"/>
  <c r="AF22" i="47"/>
  <c r="AB22" i="47"/>
  <c r="AC22" i="47" s="1"/>
  <c r="AA22" i="47"/>
  <c r="W22" i="47"/>
  <c r="V22" i="47"/>
  <c r="X22" i="47" s="1"/>
  <c r="R22" i="47"/>
  <c r="S22" i="47" s="1"/>
  <c r="N22" i="47"/>
  <c r="M22" i="47"/>
  <c r="I22" i="47"/>
  <c r="H22" i="47"/>
  <c r="G22" i="47"/>
  <c r="F22" i="47"/>
  <c r="J22" i="47" s="1"/>
  <c r="D22" i="47"/>
  <c r="C22" i="47"/>
  <c r="BJ21" i="47"/>
  <c r="BB21" i="47"/>
  <c r="BA21" i="47"/>
  <c r="BC21" i="47" s="1"/>
  <c r="AW21" i="47"/>
  <c r="AV21" i="47"/>
  <c r="AS21" i="47"/>
  <c r="AR21" i="47"/>
  <c r="AQ21" i="47"/>
  <c r="AM21" i="47"/>
  <c r="AL21" i="47"/>
  <c r="AK21" i="47"/>
  <c r="AN21" i="47" s="1"/>
  <c r="AO21" i="47" s="1"/>
  <c r="AG21" i="47"/>
  <c r="AF21" i="47"/>
  <c r="AH21" i="47" s="1"/>
  <c r="AC21" i="47"/>
  <c r="AB21" i="47"/>
  <c r="AA21" i="47"/>
  <c r="W21" i="47"/>
  <c r="X21" i="47" s="1"/>
  <c r="V21" i="47"/>
  <c r="S21" i="47"/>
  <c r="R21" i="47"/>
  <c r="N21" i="47"/>
  <c r="M21" i="47"/>
  <c r="O21" i="47" s="1"/>
  <c r="I21" i="47"/>
  <c r="H21" i="47"/>
  <c r="G21" i="47"/>
  <c r="F21" i="47"/>
  <c r="J21" i="47" s="1"/>
  <c r="D21" i="47"/>
  <c r="C21" i="47"/>
  <c r="BJ20" i="47"/>
  <c r="BB20" i="47"/>
  <c r="BA20" i="47"/>
  <c r="AW20" i="47"/>
  <c r="AV20" i="47"/>
  <c r="AR20" i="47"/>
  <c r="AQ20" i="47"/>
  <c r="AS20" i="47" s="1"/>
  <c r="AN20" i="47"/>
  <c r="AM20" i="47"/>
  <c r="AL20" i="47"/>
  <c r="AK20" i="47"/>
  <c r="AG20" i="47"/>
  <c r="AF20" i="47"/>
  <c r="AH20" i="47" s="1"/>
  <c r="AB20" i="47"/>
  <c r="AA20" i="47"/>
  <c r="X20" i="47"/>
  <c r="W20" i="47"/>
  <c r="V20" i="47"/>
  <c r="R20" i="47"/>
  <c r="S20" i="47" s="1"/>
  <c r="N20" i="47"/>
  <c r="O20" i="47" s="1"/>
  <c r="M20" i="47"/>
  <c r="I20" i="47"/>
  <c r="H20" i="47"/>
  <c r="G20" i="47"/>
  <c r="F20" i="47"/>
  <c r="J20" i="47" s="1"/>
  <c r="D20" i="47"/>
  <c r="C20" i="47"/>
  <c r="BJ19" i="47"/>
  <c r="BB19" i="47"/>
  <c r="BA19" i="47"/>
  <c r="BC19" i="47" s="1"/>
  <c r="AW19" i="47"/>
  <c r="AX19" i="47" s="1"/>
  <c r="AV19" i="47"/>
  <c r="AR19" i="47"/>
  <c r="AQ19" i="47"/>
  <c r="AS19" i="47" s="1"/>
  <c r="AM19" i="47"/>
  <c r="AL19" i="47"/>
  <c r="AK19" i="47"/>
  <c r="AN19" i="47" s="1"/>
  <c r="AG19" i="47"/>
  <c r="AH19" i="47" s="1"/>
  <c r="AF19" i="47"/>
  <c r="AB19" i="47"/>
  <c r="AA19" i="47"/>
  <c r="AC19" i="47" s="1"/>
  <c r="W19" i="47"/>
  <c r="V19" i="47"/>
  <c r="X19" i="47" s="1"/>
  <c r="S19" i="47"/>
  <c r="R19" i="47"/>
  <c r="O19" i="47"/>
  <c r="N19" i="47"/>
  <c r="M19" i="47"/>
  <c r="I19" i="47"/>
  <c r="H19" i="47"/>
  <c r="G19" i="47"/>
  <c r="F19" i="47"/>
  <c r="J19" i="47" s="1"/>
  <c r="D19" i="47"/>
  <c r="C19" i="47"/>
  <c r="BJ18" i="47"/>
  <c r="BB18" i="47"/>
  <c r="BA18" i="47"/>
  <c r="BC18" i="47" s="1"/>
  <c r="AW18" i="47"/>
  <c r="AX18" i="47" s="1"/>
  <c r="AV18" i="47"/>
  <c r="AR18" i="47"/>
  <c r="AS18" i="47" s="1"/>
  <c r="AQ18" i="47"/>
  <c r="AN18" i="47"/>
  <c r="AM18" i="47"/>
  <c r="AL18" i="47"/>
  <c r="AK18" i="47"/>
  <c r="AH18" i="47"/>
  <c r="AG18" i="47"/>
  <c r="AF18" i="47"/>
  <c r="AB18" i="47"/>
  <c r="AC18" i="47" s="1"/>
  <c r="AA18" i="47"/>
  <c r="X18" i="47"/>
  <c r="W18" i="47"/>
  <c r="V18" i="47"/>
  <c r="R18" i="47"/>
  <c r="S18" i="47" s="1"/>
  <c r="N18" i="47"/>
  <c r="M18" i="47"/>
  <c r="I18" i="47"/>
  <c r="H18" i="47"/>
  <c r="G18" i="47"/>
  <c r="F18" i="47"/>
  <c r="J18" i="47" s="1"/>
  <c r="D18" i="47"/>
  <c r="C18" i="47"/>
  <c r="BJ17" i="47"/>
  <c r="BB17" i="47"/>
  <c r="BA17" i="47"/>
  <c r="BC17" i="47" s="1"/>
  <c r="AW17" i="47"/>
  <c r="AV17" i="47"/>
  <c r="AR17" i="47"/>
  <c r="AQ17" i="47"/>
  <c r="AS17" i="47" s="1"/>
  <c r="AM17" i="47"/>
  <c r="AL17" i="47"/>
  <c r="AK17" i="47"/>
  <c r="AN17" i="47" s="1"/>
  <c r="AG17" i="47"/>
  <c r="AF17" i="47"/>
  <c r="AH17" i="47" s="1"/>
  <c r="AB17" i="47"/>
  <c r="AA17" i="47"/>
  <c r="AC17" i="47" s="1"/>
  <c r="AD17" i="47" s="1"/>
  <c r="W17" i="47"/>
  <c r="X17" i="47" s="1"/>
  <c r="Y17" i="47" s="1"/>
  <c r="V17" i="47"/>
  <c r="S17" i="47"/>
  <c r="R17" i="47"/>
  <c r="O17" i="47"/>
  <c r="N17" i="47"/>
  <c r="M17" i="47"/>
  <c r="I17" i="47"/>
  <c r="H17" i="47"/>
  <c r="G17" i="47"/>
  <c r="F17" i="47"/>
  <c r="D17" i="47"/>
  <c r="C17" i="47"/>
  <c r="BJ16" i="47"/>
  <c r="BB16" i="47"/>
  <c r="BA16" i="47"/>
  <c r="AX16" i="47"/>
  <c r="AW16" i="47"/>
  <c r="AV16" i="47"/>
  <c r="AR16" i="47"/>
  <c r="AQ16" i="47"/>
  <c r="AS16" i="47" s="1"/>
  <c r="AN16" i="47"/>
  <c r="AM16" i="47"/>
  <c r="AL16" i="47"/>
  <c r="AK16" i="47"/>
  <c r="AH16" i="47"/>
  <c r="AG16" i="47"/>
  <c r="AF16" i="47"/>
  <c r="AB16" i="47"/>
  <c r="AA16" i="47"/>
  <c r="AC16" i="47" s="1"/>
  <c r="X16" i="47"/>
  <c r="W16" i="47"/>
  <c r="V16" i="47"/>
  <c r="R16" i="47"/>
  <c r="S16" i="47" s="1"/>
  <c r="N16" i="47"/>
  <c r="O16" i="47" s="1"/>
  <c r="M16" i="47"/>
  <c r="I16" i="47"/>
  <c r="H16" i="47"/>
  <c r="G16" i="47"/>
  <c r="F16" i="47"/>
  <c r="J16" i="47" s="1"/>
  <c r="D16" i="47"/>
  <c r="C16" i="47"/>
  <c r="BJ15" i="47"/>
  <c r="BB15" i="47"/>
  <c r="BA15" i="47"/>
  <c r="AW15" i="47"/>
  <c r="AV15" i="47"/>
  <c r="AR15" i="47"/>
  <c r="AQ15" i="47"/>
  <c r="AS15" i="47" s="1"/>
  <c r="AM15" i="47"/>
  <c r="AL15" i="47"/>
  <c r="AK15" i="47"/>
  <c r="AG15" i="47"/>
  <c r="AH15" i="47" s="1"/>
  <c r="AF15" i="47"/>
  <c r="AC15" i="47"/>
  <c r="AD15" i="47" s="1"/>
  <c r="AB15" i="47"/>
  <c r="AA15" i="47"/>
  <c r="W15" i="47"/>
  <c r="V15" i="47"/>
  <c r="X15" i="47" s="1"/>
  <c r="S15" i="47"/>
  <c r="R15" i="47"/>
  <c r="N15" i="47"/>
  <c r="M15" i="47"/>
  <c r="O15" i="47" s="1"/>
  <c r="I15" i="47"/>
  <c r="H15" i="47"/>
  <c r="G15" i="47"/>
  <c r="F15" i="47"/>
  <c r="J15" i="47" s="1"/>
  <c r="D15" i="47"/>
  <c r="C15" i="47"/>
  <c r="BJ14" i="47"/>
  <c r="BB14" i="47"/>
  <c r="BA14" i="47"/>
  <c r="AW14" i="47"/>
  <c r="AV14" i="47"/>
  <c r="AR14" i="47"/>
  <c r="AS14" i="47" s="1"/>
  <c r="AQ14" i="47"/>
  <c r="AN14" i="47"/>
  <c r="AM14" i="47"/>
  <c r="AL14" i="47"/>
  <c r="AK14" i="47"/>
  <c r="AG14" i="47"/>
  <c r="AH14" i="47" s="1"/>
  <c r="AF14" i="47"/>
  <c r="AB14" i="47"/>
  <c r="AC14" i="47" s="1"/>
  <c r="AD14" i="47" s="1"/>
  <c r="AA14" i="47"/>
  <c r="W14" i="47"/>
  <c r="V14" i="47"/>
  <c r="X14" i="47" s="1"/>
  <c r="Y14" i="47" s="1"/>
  <c r="R14" i="47"/>
  <c r="S14" i="47" s="1"/>
  <c r="N14" i="47"/>
  <c r="M14" i="47"/>
  <c r="I14" i="47"/>
  <c r="H14" i="47"/>
  <c r="G14" i="47"/>
  <c r="F14" i="47"/>
  <c r="J14" i="47" s="1"/>
  <c r="D14" i="47"/>
  <c r="C14" i="47"/>
  <c r="BJ13" i="47"/>
  <c r="BB13" i="47"/>
  <c r="BA13" i="47"/>
  <c r="AW13" i="47"/>
  <c r="AV13" i="47"/>
  <c r="AX13" i="47" s="1"/>
  <c r="AY13" i="47" s="1"/>
  <c r="AR13" i="47"/>
  <c r="AQ13" i="47"/>
  <c r="AS13" i="47" s="1"/>
  <c r="AN13" i="47"/>
  <c r="AO13" i="47" s="1"/>
  <c r="AM13" i="47"/>
  <c r="AL13" i="47"/>
  <c r="AK13" i="47"/>
  <c r="AG13" i="47"/>
  <c r="AF13" i="47"/>
  <c r="AB13" i="47"/>
  <c r="AA13" i="47"/>
  <c r="AC13" i="47" s="1"/>
  <c r="AD13" i="47" s="1"/>
  <c r="W13" i="47"/>
  <c r="X13" i="47" s="1"/>
  <c r="Y13" i="47" s="1"/>
  <c r="V13" i="47"/>
  <c r="S13" i="47"/>
  <c r="R13" i="47"/>
  <c r="O13" i="47"/>
  <c r="N13" i="47"/>
  <c r="M13" i="47"/>
  <c r="I13" i="47"/>
  <c r="H13" i="47"/>
  <c r="G13" i="47"/>
  <c r="F13" i="47"/>
  <c r="J13" i="47" s="1"/>
  <c r="D13" i="47"/>
  <c r="C13" i="47"/>
  <c r="BJ12" i="47"/>
  <c r="BC12" i="47"/>
  <c r="BB12" i="47"/>
  <c r="BA12" i="47"/>
  <c r="AW12" i="47"/>
  <c r="AX12" i="47" s="1"/>
  <c r="AV12" i="47"/>
  <c r="AR12" i="47"/>
  <c r="AQ12" i="47"/>
  <c r="AM12" i="47"/>
  <c r="AN12" i="47" s="1"/>
  <c r="AL12" i="47"/>
  <c r="AK12" i="47"/>
  <c r="AG12" i="47"/>
  <c r="AF12" i="47"/>
  <c r="AH12" i="47" s="1"/>
  <c r="AB12" i="47"/>
  <c r="AA12" i="47"/>
  <c r="W12" i="47"/>
  <c r="V12" i="47"/>
  <c r="X12" i="47" s="1"/>
  <c r="Y12" i="47" s="1"/>
  <c r="R12" i="47"/>
  <c r="S12" i="47" s="1"/>
  <c r="O12" i="47"/>
  <c r="N12" i="47"/>
  <c r="M12" i="47"/>
  <c r="I12" i="47"/>
  <c r="H12" i="47"/>
  <c r="G12" i="47"/>
  <c r="F12" i="47"/>
  <c r="J12" i="47" s="1"/>
  <c r="D12" i="47"/>
  <c r="C12" i="47"/>
  <c r="BJ11" i="47"/>
  <c r="BB11" i="47"/>
  <c r="BC11" i="47" s="1"/>
  <c r="BA11" i="47"/>
  <c r="AW11" i="47"/>
  <c r="AV11" i="47"/>
  <c r="AX11" i="47" s="1"/>
  <c r="AY11" i="47" s="1"/>
  <c r="AR11" i="47"/>
  <c r="AQ11" i="47"/>
  <c r="AS11" i="47" s="1"/>
  <c r="AN11" i="47"/>
  <c r="AO11" i="47" s="1"/>
  <c r="AM11" i="47"/>
  <c r="AL11" i="47"/>
  <c r="AK11" i="47"/>
  <c r="AG11" i="47"/>
  <c r="AF11" i="47"/>
  <c r="AH11" i="47" s="1"/>
  <c r="AB11" i="47"/>
  <c r="AA11" i="47"/>
  <c r="AC11" i="47" s="1"/>
  <c r="AD11" i="47" s="1"/>
  <c r="X11" i="47"/>
  <c r="Y11" i="47" s="1"/>
  <c r="W11" i="47"/>
  <c r="V11" i="47"/>
  <c r="R11" i="47"/>
  <c r="S11" i="47" s="1"/>
  <c r="N11" i="47"/>
  <c r="O11" i="47" s="1"/>
  <c r="M11" i="47"/>
  <c r="I11" i="47"/>
  <c r="H11" i="47"/>
  <c r="G11" i="47"/>
  <c r="F11" i="47"/>
  <c r="J11" i="47" s="1"/>
  <c r="D11" i="47"/>
  <c r="C11" i="47"/>
  <c r="BJ10" i="47"/>
  <c r="BB10" i="47"/>
  <c r="BC10" i="47" s="1"/>
  <c r="BD10" i="47" s="1"/>
  <c r="BA10" i="47"/>
  <c r="AW10" i="47"/>
  <c r="AV10" i="47"/>
  <c r="AR10" i="47"/>
  <c r="AQ10" i="47"/>
  <c r="AS10" i="47" s="1"/>
  <c r="AM10" i="47"/>
  <c r="AL10" i="47"/>
  <c r="AK10" i="47"/>
  <c r="AN10" i="47" s="1"/>
  <c r="AG10" i="47"/>
  <c r="AH10" i="47" s="1"/>
  <c r="AF10" i="47"/>
  <c r="AB10" i="47"/>
  <c r="AA10" i="47"/>
  <c r="AC10" i="47" s="1"/>
  <c r="W10" i="47"/>
  <c r="V10" i="47"/>
  <c r="X10" i="47" s="1"/>
  <c r="Y10" i="47" s="1"/>
  <c r="S10" i="47"/>
  <c r="T10" i="47" s="1"/>
  <c r="R10" i="47"/>
  <c r="O10" i="47"/>
  <c r="N10" i="47"/>
  <c r="M10" i="47"/>
  <c r="I10" i="47"/>
  <c r="H10" i="47"/>
  <c r="G10" i="47"/>
  <c r="F10" i="47"/>
  <c r="J10" i="47" s="1"/>
  <c r="D10" i="47"/>
  <c r="C10" i="47"/>
  <c r="BJ9" i="47"/>
  <c r="BB9" i="47"/>
  <c r="BA9" i="47"/>
  <c r="BC9" i="47" s="1"/>
  <c r="AW9" i="47"/>
  <c r="AV9" i="47"/>
  <c r="AX9" i="47" s="1"/>
  <c r="AY9" i="47" s="1"/>
  <c r="AR9" i="47"/>
  <c r="AS9" i="47" s="1"/>
  <c r="AQ9" i="47"/>
  <c r="AM9" i="47"/>
  <c r="AL9" i="47"/>
  <c r="AN9" i="47" s="1"/>
  <c r="AO9" i="47" s="1"/>
  <c r="AK9" i="47"/>
  <c r="AH9" i="47"/>
  <c r="AG9" i="47"/>
  <c r="AF9" i="47"/>
  <c r="AB9" i="47"/>
  <c r="AC9" i="47" s="1"/>
  <c r="AA9" i="47"/>
  <c r="W9" i="47"/>
  <c r="V9" i="47"/>
  <c r="X9" i="47" s="1"/>
  <c r="Y9" i="47" s="1"/>
  <c r="R9" i="47"/>
  <c r="S9" i="47" s="1"/>
  <c r="N9" i="47"/>
  <c r="M9" i="47"/>
  <c r="O9" i="47" s="1"/>
  <c r="I9" i="47"/>
  <c r="H9" i="47"/>
  <c r="G9" i="47"/>
  <c r="F9" i="47"/>
  <c r="J9" i="47" s="1"/>
  <c r="D9" i="47"/>
  <c r="C9" i="47"/>
  <c r="BJ8" i="47"/>
  <c r="BB8" i="47"/>
  <c r="BA8" i="47"/>
  <c r="BC8" i="47" s="1"/>
  <c r="BD8" i="47" s="1"/>
  <c r="AW8" i="47"/>
  <c r="AV8" i="47"/>
  <c r="AS8" i="47"/>
  <c r="AR8" i="47"/>
  <c r="AQ8" i="47"/>
  <c r="AM8" i="47"/>
  <c r="AL8" i="47"/>
  <c r="AK8" i="47"/>
  <c r="AN8" i="47" s="1"/>
  <c r="AO8" i="47" s="1"/>
  <c r="AG8" i="47"/>
  <c r="AF8" i="47"/>
  <c r="AH8" i="47" s="1"/>
  <c r="AC8" i="47"/>
  <c r="AD8" i="47" s="1"/>
  <c r="AB8" i="47"/>
  <c r="AA8" i="47"/>
  <c r="W8" i="47"/>
  <c r="X8" i="47" s="1"/>
  <c r="Y8" i="47" s="1"/>
  <c r="V8" i="47"/>
  <c r="S8" i="47"/>
  <c r="T8" i="47" s="1"/>
  <c r="R8" i="47"/>
  <c r="N8" i="47"/>
  <c r="M8" i="47"/>
  <c r="O8" i="47" s="1"/>
  <c r="I8" i="47"/>
  <c r="H8" i="47"/>
  <c r="G8" i="47"/>
  <c r="F8" i="47"/>
  <c r="J8" i="47" s="1"/>
  <c r="D8" i="47"/>
  <c r="C8" i="47"/>
  <c r="BJ7" i="47"/>
  <c r="BB7" i="47"/>
  <c r="BA7" i="47"/>
  <c r="AW7" i="47"/>
  <c r="AV7" i="47"/>
  <c r="AR7" i="47"/>
  <c r="AQ7" i="47"/>
  <c r="AS7" i="47" s="1"/>
  <c r="AN7" i="47"/>
  <c r="AM7" i="47"/>
  <c r="AL7" i="47"/>
  <c r="AK7" i="47"/>
  <c r="AG7" i="47"/>
  <c r="AF7" i="47"/>
  <c r="AH7" i="47" s="1"/>
  <c r="AB7" i="47"/>
  <c r="AA7" i="47"/>
  <c r="AC7" i="47" s="1"/>
  <c r="AD7" i="47" s="1"/>
  <c r="X7" i="47"/>
  <c r="Y7" i="47" s="1"/>
  <c r="W7" i="47"/>
  <c r="V7" i="47"/>
  <c r="R7" i="47"/>
  <c r="S7" i="47" s="1"/>
  <c r="T7" i="47" s="1"/>
  <c r="N7" i="47"/>
  <c r="O7" i="47" s="1"/>
  <c r="M7" i="47"/>
  <c r="I7" i="47"/>
  <c r="H7" i="47"/>
  <c r="G7" i="47"/>
  <c r="F7" i="47"/>
  <c r="J7" i="47" s="1"/>
  <c r="D7" i="47"/>
  <c r="C7" i="47"/>
  <c r="BJ6" i="47"/>
  <c r="BB6" i="47"/>
  <c r="BA6" i="47"/>
  <c r="BC6" i="47" s="1"/>
  <c r="BD6" i="47" s="1"/>
  <c r="AW6" i="47"/>
  <c r="AX6" i="47" s="1"/>
  <c r="AY6" i="47" s="1"/>
  <c r="AV6" i="47"/>
  <c r="AR6" i="47"/>
  <c r="AQ6" i="47"/>
  <c r="AS6" i="47" s="1"/>
  <c r="AM6" i="47"/>
  <c r="AL6" i="47"/>
  <c r="AK6" i="47"/>
  <c r="AN6" i="47" s="1"/>
  <c r="AO6" i="47" s="1"/>
  <c r="AG6" i="47"/>
  <c r="AH6" i="47" s="1"/>
  <c r="AF6" i="47"/>
  <c r="AB6" i="47"/>
  <c r="AA6" i="47"/>
  <c r="AC6" i="47" s="1"/>
  <c r="AD6" i="47" s="1"/>
  <c r="W6" i="47"/>
  <c r="V6" i="47"/>
  <c r="X6" i="47" s="1"/>
  <c r="Y6" i="47" s="1"/>
  <c r="S6" i="47"/>
  <c r="R6" i="47"/>
  <c r="O6" i="47"/>
  <c r="N6" i="47"/>
  <c r="M6" i="47"/>
  <c r="I6" i="47"/>
  <c r="H6" i="47"/>
  <c r="G6" i="47"/>
  <c r="F6" i="47"/>
  <c r="J6" i="47" s="1"/>
  <c r="D6" i="47"/>
  <c r="C6" i="47"/>
  <c r="BB5" i="47"/>
  <c r="BC5" i="47" s="1"/>
  <c r="BD24" i="47" s="1"/>
  <c r="BA5" i="47"/>
  <c r="AW5" i="47"/>
  <c r="AV5" i="47"/>
  <c r="AX5" i="47" s="1"/>
  <c r="AY19" i="47" s="1"/>
  <c r="AR5" i="47"/>
  <c r="AQ5" i="47"/>
  <c r="AS5" i="47" s="1"/>
  <c r="AM5" i="47"/>
  <c r="AL5" i="47"/>
  <c r="AN5" i="47" s="1"/>
  <c r="AK5" i="47"/>
  <c r="AG5" i="47"/>
  <c r="AF5" i="47"/>
  <c r="AH5" i="47" s="1"/>
  <c r="AI23" i="47" s="1"/>
  <c r="AB5" i="47"/>
  <c r="AC5" i="47" s="1"/>
  <c r="AA5" i="47"/>
  <c r="X5" i="47"/>
  <c r="Y15" i="47" s="1"/>
  <c r="W5" i="47"/>
  <c r="V5" i="47"/>
  <c r="R5" i="47"/>
  <c r="S5" i="47" s="1"/>
  <c r="N5" i="47"/>
  <c r="O5" i="47" s="1"/>
  <c r="P24" i="47" s="1"/>
  <c r="M5" i="47"/>
  <c r="I5" i="47"/>
  <c r="H5" i="47"/>
  <c r="G5" i="47"/>
  <c r="F5" i="47"/>
  <c r="J5" i="47" s="1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B55" i="48"/>
  <c r="AC55" i="48" s="1"/>
  <c r="D55" i="48"/>
  <c r="C55" i="48"/>
  <c r="AB54" i="48"/>
  <c r="AC54" i="48" s="1"/>
  <c r="D54" i="48"/>
  <c r="C54" i="48"/>
  <c r="AB53" i="48"/>
  <c r="AC53" i="48" s="1"/>
  <c r="D53" i="48"/>
  <c r="C53" i="48"/>
  <c r="AB52" i="48"/>
  <c r="AC52" i="48" s="1"/>
  <c r="D52" i="48"/>
  <c r="C52" i="48"/>
  <c r="AB51" i="48"/>
  <c r="AC51" i="48" s="1"/>
  <c r="D51" i="48"/>
  <c r="C51" i="48"/>
  <c r="AB50" i="48"/>
  <c r="AC50" i="48" s="1"/>
  <c r="D50" i="48"/>
  <c r="C50" i="48"/>
  <c r="AB49" i="48"/>
  <c r="AC49" i="48" s="1"/>
  <c r="D49" i="48"/>
  <c r="C49" i="48"/>
  <c r="AB48" i="48"/>
  <c r="AC48" i="48" s="1"/>
  <c r="D48" i="48"/>
  <c r="C48" i="48"/>
  <c r="AB47" i="48"/>
  <c r="AC47" i="48" s="1"/>
  <c r="D47" i="48"/>
  <c r="C47" i="48"/>
  <c r="AB46" i="48"/>
  <c r="AC46" i="48" s="1"/>
  <c r="D46" i="48"/>
  <c r="C46" i="48"/>
  <c r="AB45" i="48"/>
  <c r="AC45" i="48" s="1"/>
  <c r="D45" i="48"/>
  <c r="C45" i="48"/>
  <c r="AB44" i="48"/>
  <c r="AC44" i="48" s="1"/>
  <c r="D44" i="48"/>
  <c r="C44" i="48"/>
  <c r="AB43" i="48"/>
  <c r="AC43" i="48" s="1"/>
  <c r="D43" i="48"/>
  <c r="C43" i="48"/>
  <c r="AB42" i="48"/>
  <c r="AC42" i="48" s="1"/>
  <c r="D42" i="48"/>
  <c r="C42" i="48"/>
  <c r="AB41" i="48"/>
  <c r="AC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D37" i="48"/>
  <c r="C37" i="48"/>
  <c r="AB36" i="48"/>
  <c r="AC36" i="48" s="1"/>
  <c r="D36" i="48"/>
  <c r="C36" i="48"/>
  <c r="AB35" i="48"/>
  <c r="AC35" i="48" s="1"/>
  <c r="D35" i="48"/>
  <c r="C35" i="48"/>
  <c r="AB34" i="48"/>
  <c r="AC34" i="48" s="1"/>
  <c r="D34" i="48"/>
  <c r="C34" i="48"/>
  <c r="AB33" i="48"/>
  <c r="AC33" i="48" s="1"/>
  <c r="D33" i="48"/>
  <c r="C33" i="48"/>
  <c r="AB32" i="48"/>
  <c r="AC32" i="48" s="1"/>
  <c r="D32" i="48"/>
  <c r="C32" i="48"/>
  <c r="AB31" i="48"/>
  <c r="AC31" i="48" s="1"/>
  <c r="D31" i="48"/>
  <c r="C31" i="48"/>
  <c r="AB30" i="48"/>
  <c r="AC30" i="48" s="1"/>
  <c r="D30" i="48"/>
  <c r="C30" i="48"/>
  <c r="AB29" i="48"/>
  <c r="AC29" i="48" s="1"/>
  <c r="D29" i="48"/>
  <c r="C29" i="48"/>
  <c r="AB28" i="48"/>
  <c r="AC28" i="48" s="1"/>
  <c r="D28" i="48"/>
  <c r="C28" i="48"/>
  <c r="AB27" i="48"/>
  <c r="AC27" i="48" s="1"/>
  <c r="D27" i="48"/>
  <c r="C27" i="48"/>
  <c r="AB26" i="48"/>
  <c r="AC26" i="48" s="1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AB8" i="48"/>
  <c r="D8" i="48"/>
  <c r="C8" i="48"/>
  <c r="AB7" i="48"/>
  <c r="D7" i="48"/>
  <c r="C7" i="48"/>
  <c r="AB6" i="48"/>
  <c r="D6" i="48"/>
  <c r="C6" i="48"/>
  <c r="AB5" i="48"/>
  <c r="AB2" i="48"/>
  <c r="AP57" i="63"/>
  <c r="AO57" i="63"/>
  <c r="AM57" i="63"/>
  <c r="AL57" i="63"/>
  <c r="AI57" i="63"/>
  <c r="K57" i="71" s="1"/>
  <c r="AG57" i="63"/>
  <c r="AH57" i="63" s="1"/>
  <c r="AA57" i="63"/>
  <c r="Z57" i="63"/>
  <c r="U57" i="63"/>
  <c r="T57" i="63"/>
  <c r="D57" i="63"/>
  <c r="AQ57" i="63" s="1"/>
  <c r="C57" i="63"/>
  <c r="AT56" i="63"/>
  <c r="AQ56" i="63"/>
  <c r="AO56" i="63"/>
  <c r="AL56" i="63"/>
  <c r="AM56" i="63" s="1"/>
  <c r="AH56" i="63"/>
  <c r="AG56" i="63"/>
  <c r="Z56" i="63"/>
  <c r="AA56" i="63" s="1"/>
  <c r="T56" i="63"/>
  <c r="U56" i="63" s="1"/>
  <c r="D56" i="63"/>
  <c r="AP56" i="63" s="1"/>
  <c r="C56" i="63"/>
  <c r="AO55" i="63"/>
  <c r="AM55" i="63"/>
  <c r="AL55" i="63"/>
  <c r="AG55" i="63"/>
  <c r="AH55" i="63" s="1"/>
  <c r="AA55" i="63"/>
  <c r="Z55" i="63"/>
  <c r="U55" i="63"/>
  <c r="T55" i="63"/>
  <c r="D55" i="63"/>
  <c r="AT55" i="63" s="1"/>
  <c r="C55" i="63"/>
  <c r="AT54" i="63"/>
  <c r="AQ54" i="63"/>
  <c r="AP54" i="63"/>
  <c r="AO54" i="63"/>
  <c r="AL54" i="63"/>
  <c r="AM54" i="63" s="1"/>
  <c r="AI54" i="63"/>
  <c r="K54" i="71" s="1"/>
  <c r="AH54" i="63"/>
  <c r="AG54" i="63"/>
  <c r="Z54" i="63"/>
  <c r="AA54" i="63" s="1"/>
  <c r="T54" i="63"/>
  <c r="U54" i="63" s="1"/>
  <c r="D54" i="63"/>
  <c r="C54" i="63"/>
  <c r="AP53" i="63"/>
  <c r="AO53" i="63"/>
  <c r="AM53" i="63"/>
  <c r="AL53" i="63"/>
  <c r="AI53" i="63"/>
  <c r="K53" i="71" s="1"/>
  <c r="AG53" i="63"/>
  <c r="AH53" i="63" s="1"/>
  <c r="AA53" i="63"/>
  <c r="Z53" i="63"/>
  <c r="U53" i="63"/>
  <c r="T53" i="63"/>
  <c r="D53" i="63"/>
  <c r="AQ53" i="63" s="1"/>
  <c r="C53" i="63"/>
  <c r="AT52" i="63"/>
  <c r="AQ52" i="63"/>
  <c r="AO52" i="63"/>
  <c r="AL52" i="63"/>
  <c r="AM52" i="63" s="1"/>
  <c r="AH52" i="63"/>
  <c r="AG52" i="63"/>
  <c r="Z52" i="63"/>
  <c r="AA52" i="63" s="1"/>
  <c r="T52" i="63"/>
  <c r="U52" i="63" s="1"/>
  <c r="D52" i="63"/>
  <c r="AP52" i="63" s="1"/>
  <c r="C52" i="63"/>
  <c r="AO51" i="63"/>
  <c r="AM51" i="63"/>
  <c r="AL51" i="63"/>
  <c r="AG51" i="63"/>
  <c r="AH51" i="63" s="1"/>
  <c r="AA51" i="63"/>
  <c r="Z51" i="63"/>
  <c r="U51" i="63"/>
  <c r="T51" i="63"/>
  <c r="D51" i="63"/>
  <c r="AT51" i="63" s="1"/>
  <c r="C51" i="63"/>
  <c r="AT50" i="63"/>
  <c r="AQ50" i="63"/>
  <c r="AP50" i="63"/>
  <c r="AO50" i="63"/>
  <c r="AL50" i="63"/>
  <c r="AM50" i="63" s="1"/>
  <c r="AI50" i="63"/>
  <c r="K50" i="71" s="1"/>
  <c r="AH50" i="63"/>
  <c r="AG50" i="63"/>
  <c r="Z50" i="63"/>
  <c r="AA50" i="63" s="1"/>
  <c r="T50" i="63"/>
  <c r="U50" i="63" s="1"/>
  <c r="D50" i="63"/>
  <c r="C50" i="63"/>
  <c r="AP49" i="63"/>
  <c r="AO49" i="63"/>
  <c r="AM49" i="63"/>
  <c r="AL49" i="63"/>
  <c r="AI49" i="63"/>
  <c r="K49" i="71" s="1"/>
  <c r="AG49" i="63"/>
  <c r="AH49" i="63" s="1"/>
  <c r="AA49" i="63"/>
  <c r="Z49" i="63"/>
  <c r="U49" i="63"/>
  <c r="T49" i="63"/>
  <c r="D49" i="63"/>
  <c r="AQ49" i="63" s="1"/>
  <c r="C49" i="63"/>
  <c r="AT48" i="63"/>
  <c r="AQ48" i="63"/>
  <c r="AO48" i="63"/>
  <c r="AL48" i="63"/>
  <c r="AM48" i="63" s="1"/>
  <c r="AH48" i="63"/>
  <c r="AG48" i="63"/>
  <c r="Z48" i="63"/>
  <c r="AA48" i="63" s="1"/>
  <c r="T48" i="63"/>
  <c r="U48" i="63" s="1"/>
  <c r="D48" i="63"/>
  <c r="AP48" i="63" s="1"/>
  <c r="C48" i="63"/>
  <c r="AO47" i="63"/>
  <c r="AM47" i="63"/>
  <c r="AL47" i="63"/>
  <c r="AG47" i="63"/>
  <c r="AH47" i="63" s="1"/>
  <c r="AA47" i="63"/>
  <c r="Z47" i="63"/>
  <c r="U47" i="63"/>
  <c r="T47" i="63"/>
  <c r="D47" i="63"/>
  <c r="AT47" i="63" s="1"/>
  <c r="C47" i="63"/>
  <c r="AT46" i="63"/>
  <c r="AQ46" i="63"/>
  <c r="AP46" i="63"/>
  <c r="AO46" i="63"/>
  <c r="AL46" i="63"/>
  <c r="AM46" i="63" s="1"/>
  <c r="AI46" i="63"/>
  <c r="K46" i="71" s="1"/>
  <c r="AH46" i="63"/>
  <c r="AG46" i="63"/>
  <c r="Z46" i="63"/>
  <c r="AA46" i="63" s="1"/>
  <c r="T46" i="63"/>
  <c r="U46" i="63" s="1"/>
  <c r="D46" i="63"/>
  <c r="C46" i="63"/>
  <c r="AP45" i="63"/>
  <c r="AO45" i="63"/>
  <c r="AM45" i="63"/>
  <c r="AL45" i="63"/>
  <c r="AI45" i="63"/>
  <c r="K45" i="71" s="1"/>
  <c r="AG45" i="63"/>
  <c r="AH45" i="63" s="1"/>
  <c r="AA45" i="63"/>
  <c r="Z45" i="63"/>
  <c r="U45" i="63"/>
  <c r="T45" i="63"/>
  <c r="D45" i="63"/>
  <c r="AQ45" i="63" s="1"/>
  <c r="C45" i="63"/>
  <c r="AT44" i="63"/>
  <c r="AQ44" i="63"/>
  <c r="AO44" i="63"/>
  <c r="AL44" i="63"/>
  <c r="AM44" i="63" s="1"/>
  <c r="AH44" i="63"/>
  <c r="AG44" i="63"/>
  <c r="Z44" i="63"/>
  <c r="AA44" i="63" s="1"/>
  <c r="T44" i="63"/>
  <c r="U44" i="63" s="1"/>
  <c r="D44" i="63"/>
  <c r="AP44" i="63" s="1"/>
  <c r="C44" i="63"/>
  <c r="AO43" i="63"/>
  <c r="AM43" i="63"/>
  <c r="AL43" i="63"/>
  <c r="AG43" i="63"/>
  <c r="AH43" i="63" s="1"/>
  <c r="AA43" i="63"/>
  <c r="Z43" i="63"/>
  <c r="U43" i="63"/>
  <c r="T43" i="63"/>
  <c r="D43" i="63"/>
  <c r="AT43" i="63" s="1"/>
  <c r="C43" i="63"/>
  <c r="AT42" i="63"/>
  <c r="AQ42" i="63"/>
  <c r="AP42" i="63"/>
  <c r="AO42" i="63"/>
  <c r="AL42" i="63"/>
  <c r="AM42" i="63" s="1"/>
  <c r="AI42" i="63"/>
  <c r="K42" i="71" s="1"/>
  <c r="AH42" i="63"/>
  <c r="AG42" i="63"/>
  <c r="Z42" i="63"/>
  <c r="AA42" i="63" s="1"/>
  <c r="T42" i="63"/>
  <c r="U42" i="63" s="1"/>
  <c r="D42" i="63"/>
  <c r="C42" i="63"/>
  <c r="AP41" i="63"/>
  <c r="AO41" i="63"/>
  <c r="AM41" i="63"/>
  <c r="AL41" i="63"/>
  <c r="AI41" i="63"/>
  <c r="K41" i="71" s="1"/>
  <c r="AG41" i="63"/>
  <c r="AH41" i="63" s="1"/>
  <c r="AA41" i="63"/>
  <c r="Z41" i="63"/>
  <c r="U41" i="63"/>
  <c r="T41" i="63"/>
  <c r="D41" i="63"/>
  <c r="AQ41" i="63" s="1"/>
  <c r="C41" i="63"/>
  <c r="AT40" i="63"/>
  <c r="AQ40" i="63"/>
  <c r="AO40" i="63"/>
  <c r="AL40" i="63"/>
  <c r="AM40" i="63" s="1"/>
  <c r="AH40" i="63"/>
  <c r="AG40" i="63"/>
  <c r="Z40" i="63"/>
  <c r="AA40" i="63" s="1"/>
  <c r="T40" i="63"/>
  <c r="U40" i="63" s="1"/>
  <c r="D40" i="63"/>
  <c r="AP40" i="63" s="1"/>
  <c r="C40" i="63"/>
  <c r="AO39" i="63"/>
  <c r="AM39" i="63"/>
  <c r="AL39" i="63"/>
  <c r="AG39" i="63"/>
  <c r="AH39" i="63" s="1"/>
  <c r="AA39" i="63"/>
  <c r="Z39" i="63"/>
  <c r="U39" i="63"/>
  <c r="T39" i="63"/>
  <c r="D39" i="63"/>
  <c r="AT39" i="63" s="1"/>
  <c r="C39" i="63"/>
  <c r="AT38" i="63"/>
  <c r="AQ38" i="63"/>
  <c r="AP38" i="63"/>
  <c r="AO38" i="63"/>
  <c r="AL38" i="63"/>
  <c r="AM38" i="63" s="1"/>
  <c r="AI38" i="63"/>
  <c r="K38" i="71" s="1"/>
  <c r="AH38" i="63"/>
  <c r="AG38" i="63"/>
  <c r="Z38" i="63"/>
  <c r="AA38" i="63" s="1"/>
  <c r="T38" i="63"/>
  <c r="U38" i="63" s="1"/>
  <c r="D38" i="63"/>
  <c r="C38" i="63"/>
  <c r="AP37" i="63"/>
  <c r="AO37" i="63"/>
  <c r="AM37" i="63"/>
  <c r="AL37" i="63"/>
  <c r="AI37" i="63"/>
  <c r="K37" i="71" s="1"/>
  <c r="AG37" i="63"/>
  <c r="AH37" i="63" s="1"/>
  <c r="AA37" i="63"/>
  <c r="Z37" i="63"/>
  <c r="U37" i="63"/>
  <c r="T37" i="63"/>
  <c r="D37" i="63"/>
  <c r="AQ37" i="63" s="1"/>
  <c r="C37" i="63"/>
  <c r="AT36" i="63"/>
  <c r="AQ36" i="63"/>
  <c r="AO36" i="63"/>
  <c r="AL36" i="63"/>
  <c r="AM36" i="63" s="1"/>
  <c r="AH36" i="63"/>
  <c r="AG36" i="63"/>
  <c r="Z36" i="63"/>
  <c r="AA36" i="63" s="1"/>
  <c r="T36" i="63"/>
  <c r="U36" i="63" s="1"/>
  <c r="D36" i="63"/>
  <c r="AP36" i="63" s="1"/>
  <c r="C36" i="63"/>
  <c r="AO35" i="63"/>
  <c r="AM35" i="63"/>
  <c r="AL35" i="63"/>
  <c r="AG35" i="63"/>
  <c r="AH35" i="63" s="1"/>
  <c r="AA35" i="63"/>
  <c r="Z35" i="63"/>
  <c r="U35" i="63"/>
  <c r="T35" i="63"/>
  <c r="D35" i="63"/>
  <c r="AT35" i="63" s="1"/>
  <c r="C35" i="63"/>
  <c r="AT34" i="63"/>
  <c r="AQ34" i="63"/>
  <c r="AP34" i="63"/>
  <c r="AO34" i="63"/>
  <c r="AL34" i="63"/>
  <c r="AM34" i="63" s="1"/>
  <c r="AI34" i="63"/>
  <c r="K34" i="71" s="1"/>
  <c r="AH34" i="63"/>
  <c r="AG34" i="63"/>
  <c r="Z34" i="63"/>
  <c r="AA34" i="63" s="1"/>
  <c r="T34" i="63"/>
  <c r="U34" i="63" s="1"/>
  <c r="D34" i="63"/>
  <c r="C34" i="63"/>
  <c r="AP33" i="63"/>
  <c r="AO33" i="63"/>
  <c r="AM33" i="63"/>
  <c r="AL33" i="63"/>
  <c r="AI33" i="63"/>
  <c r="K33" i="71" s="1"/>
  <c r="AG33" i="63"/>
  <c r="AH33" i="63" s="1"/>
  <c r="AA33" i="63"/>
  <c r="Z33" i="63"/>
  <c r="U33" i="63"/>
  <c r="T33" i="63"/>
  <c r="D33" i="63"/>
  <c r="AQ33" i="63" s="1"/>
  <c r="C33" i="63"/>
  <c r="AT32" i="63"/>
  <c r="AQ32" i="63"/>
  <c r="AO32" i="63"/>
  <c r="AL32" i="63"/>
  <c r="AM32" i="63" s="1"/>
  <c r="AH32" i="63"/>
  <c r="AG32" i="63"/>
  <c r="Z32" i="63"/>
  <c r="AA32" i="63" s="1"/>
  <c r="T32" i="63"/>
  <c r="U32" i="63" s="1"/>
  <c r="D32" i="63"/>
  <c r="AP32" i="63" s="1"/>
  <c r="C32" i="63"/>
  <c r="AO31" i="63"/>
  <c r="AM31" i="63"/>
  <c r="AL31" i="63"/>
  <c r="AG31" i="63"/>
  <c r="AH31" i="63" s="1"/>
  <c r="AA31" i="63"/>
  <c r="Z31" i="63"/>
  <c r="U31" i="63"/>
  <c r="T31" i="63"/>
  <c r="D31" i="63"/>
  <c r="C31" i="63"/>
  <c r="AT30" i="63"/>
  <c r="AQ30" i="63"/>
  <c r="AP30" i="63"/>
  <c r="AO30" i="63"/>
  <c r="AL30" i="63"/>
  <c r="AM30" i="63" s="1"/>
  <c r="AI30" i="63"/>
  <c r="K30" i="71" s="1"/>
  <c r="AH30" i="63"/>
  <c r="AG30" i="63"/>
  <c r="Z30" i="63"/>
  <c r="AA30" i="63" s="1"/>
  <c r="T30" i="63"/>
  <c r="U30" i="63" s="1"/>
  <c r="D30" i="63"/>
  <c r="C30" i="63"/>
  <c r="AP29" i="63"/>
  <c r="AO29" i="63"/>
  <c r="AM29" i="63"/>
  <c r="AL29" i="63"/>
  <c r="AI29" i="63"/>
  <c r="K29" i="71" s="1"/>
  <c r="AG29" i="63"/>
  <c r="AH29" i="63" s="1"/>
  <c r="AA29" i="63"/>
  <c r="Z29" i="63"/>
  <c r="U29" i="63"/>
  <c r="T29" i="63"/>
  <c r="D29" i="63"/>
  <c r="AQ29" i="63" s="1"/>
  <c r="C29" i="63"/>
  <c r="AT28" i="63"/>
  <c r="AQ28" i="63"/>
  <c r="AO28" i="63"/>
  <c r="AL28" i="63"/>
  <c r="AM28" i="63" s="1"/>
  <c r="AH28" i="63"/>
  <c r="AG28" i="63"/>
  <c r="Z28" i="63"/>
  <c r="AA28" i="63" s="1"/>
  <c r="T28" i="63"/>
  <c r="U28" i="63" s="1"/>
  <c r="D28" i="63"/>
  <c r="AP28" i="63" s="1"/>
  <c r="C28" i="63"/>
  <c r="AO27" i="63"/>
  <c r="AL27" i="63"/>
  <c r="AG27" i="63"/>
  <c r="AH27" i="63" s="1"/>
  <c r="AA27" i="63"/>
  <c r="Z27" i="63"/>
  <c r="T27" i="63"/>
  <c r="D27" i="63"/>
  <c r="C27" i="63"/>
  <c r="AT26" i="63"/>
  <c r="AO26" i="63"/>
  <c r="AL26" i="63"/>
  <c r="AH26" i="63"/>
  <c r="AG26" i="63"/>
  <c r="Z26" i="63"/>
  <c r="AA26" i="63" s="1"/>
  <c r="T26" i="63"/>
  <c r="D26" i="63"/>
  <c r="C26" i="63"/>
  <c r="AO25" i="63"/>
  <c r="AL25" i="63"/>
  <c r="AG25" i="63"/>
  <c r="AH25" i="63" s="1"/>
  <c r="AA25" i="63"/>
  <c r="Z25" i="63"/>
  <c r="T25" i="63"/>
  <c r="D25" i="63"/>
  <c r="C25" i="63"/>
  <c r="AT24" i="63"/>
  <c r="AO24" i="63"/>
  <c r="AL24" i="63"/>
  <c r="AH24" i="63"/>
  <c r="AG24" i="63"/>
  <c r="Z24" i="63"/>
  <c r="AA24" i="63" s="1"/>
  <c r="T24" i="63"/>
  <c r="D24" i="63"/>
  <c r="C24" i="63"/>
  <c r="AO23" i="63"/>
  <c r="AL23" i="63"/>
  <c r="AG23" i="63"/>
  <c r="AH23" i="63" s="1"/>
  <c r="AA23" i="63"/>
  <c r="Z23" i="63"/>
  <c r="T23" i="63"/>
  <c r="D23" i="63"/>
  <c r="C23" i="63"/>
  <c r="AT22" i="63"/>
  <c r="AO22" i="63"/>
  <c r="AL22" i="63"/>
  <c r="AH22" i="63"/>
  <c r="AG22" i="63"/>
  <c r="Z22" i="63"/>
  <c r="AA22" i="63" s="1"/>
  <c r="T22" i="63"/>
  <c r="D22" i="63"/>
  <c r="C22" i="63"/>
  <c r="AO21" i="63"/>
  <c r="AL21" i="63"/>
  <c r="AG21" i="63"/>
  <c r="AH21" i="63" s="1"/>
  <c r="AA21" i="63"/>
  <c r="Z21" i="63"/>
  <c r="T21" i="63"/>
  <c r="D21" i="63"/>
  <c r="C21" i="63"/>
  <c r="AT20" i="63"/>
  <c r="AO20" i="63"/>
  <c r="AL20" i="63"/>
  <c r="AH20" i="63"/>
  <c r="AG20" i="63"/>
  <c r="Z20" i="63"/>
  <c r="AA20" i="63" s="1"/>
  <c r="T20" i="63"/>
  <c r="D20" i="63"/>
  <c r="C20" i="63"/>
  <c r="AO19" i="63"/>
  <c r="AL19" i="63"/>
  <c r="AG19" i="63"/>
  <c r="AH19" i="63" s="1"/>
  <c r="AA19" i="63"/>
  <c r="Z19" i="63"/>
  <c r="T19" i="63"/>
  <c r="D19" i="63"/>
  <c r="C19" i="63"/>
  <c r="AT18" i="63"/>
  <c r="AO18" i="63"/>
  <c r="AL18" i="63"/>
  <c r="AH18" i="63"/>
  <c r="AG18" i="63"/>
  <c r="Z18" i="63"/>
  <c r="AA18" i="63" s="1"/>
  <c r="T18" i="63"/>
  <c r="D18" i="63"/>
  <c r="C18" i="63"/>
  <c r="AO17" i="63"/>
  <c r="AL17" i="63"/>
  <c r="AG17" i="63"/>
  <c r="AH17" i="63" s="1"/>
  <c r="AA17" i="63"/>
  <c r="Z17" i="63"/>
  <c r="T17" i="63"/>
  <c r="D17" i="63"/>
  <c r="C17" i="63"/>
  <c r="AT16" i="63"/>
  <c r="AO16" i="63"/>
  <c r="AL16" i="63"/>
  <c r="AH16" i="63"/>
  <c r="AG16" i="63"/>
  <c r="Z16" i="63"/>
  <c r="AA16" i="63" s="1"/>
  <c r="T16" i="63"/>
  <c r="D16" i="63"/>
  <c r="C16" i="63"/>
  <c r="AO15" i="63"/>
  <c r="AL15" i="63"/>
  <c r="AG15" i="63"/>
  <c r="AH15" i="63" s="1"/>
  <c r="AA15" i="63"/>
  <c r="Z15" i="63"/>
  <c r="T15" i="63"/>
  <c r="D15" i="63"/>
  <c r="C15" i="63"/>
  <c r="AT14" i="63"/>
  <c r="AO14" i="63"/>
  <c r="AL14" i="63"/>
  <c r="AH14" i="63"/>
  <c r="AG14" i="63"/>
  <c r="Z14" i="63"/>
  <c r="AA14" i="63" s="1"/>
  <c r="T14" i="63"/>
  <c r="D14" i="63"/>
  <c r="C14" i="63"/>
  <c r="AO13" i="63"/>
  <c r="AL13" i="63"/>
  <c r="AG13" i="63"/>
  <c r="AH13" i="63" s="1"/>
  <c r="AA13" i="63"/>
  <c r="Z13" i="63"/>
  <c r="T13" i="63"/>
  <c r="D13" i="63"/>
  <c r="C13" i="63"/>
  <c r="AT12" i="63"/>
  <c r="AO12" i="63"/>
  <c r="AL12" i="63"/>
  <c r="AH12" i="63"/>
  <c r="AG12" i="63"/>
  <c r="Z12" i="63"/>
  <c r="AA12" i="63" s="1"/>
  <c r="T12" i="63"/>
  <c r="D12" i="63"/>
  <c r="C12" i="63"/>
  <c r="AO11" i="63"/>
  <c r="AL11" i="63"/>
  <c r="AG11" i="63"/>
  <c r="AH11" i="63" s="1"/>
  <c r="AA11" i="63"/>
  <c r="Z11" i="63"/>
  <c r="T11" i="63"/>
  <c r="D11" i="63"/>
  <c r="C11" i="63"/>
  <c r="AT10" i="63"/>
  <c r="AO10" i="63"/>
  <c r="AL10" i="63"/>
  <c r="AH10" i="63"/>
  <c r="AG10" i="63"/>
  <c r="Z10" i="63"/>
  <c r="AA10" i="63" s="1"/>
  <c r="T10" i="63"/>
  <c r="U10" i="63" s="1"/>
  <c r="D10" i="63"/>
  <c r="C10" i="63"/>
  <c r="AO9" i="63"/>
  <c r="AL9" i="63"/>
  <c r="AG9" i="63"/>
  <c r="AH9" i="63" s="1"/>
  <c r="AA9" i="63"/>
  <c r="Z9" i="63"/>
  <c r="U9" i="63"/>
  <c r="T9" i="63"/>
  <c r="D9" i="63"/>
  <c r="C9" i="63"/>
  <c r="AT8" i="63"/>
  <c r="AO8" i="63"/>
  <c r="AL8" i="63"/>
  <c r="AH8" i="63"/>
  <c r="AG8" i="63"/>
  <c r="Z8" i="63"/>
  <c r="AA8" i="63" s="1"/>
  <c r="T8" i="63"/>
  <c r="D8" i="63"/>
  <c r="C8" i="63"/>
  <c r="AP7" i="63"/>
  <c r="AO7" i="63"/>
  <c r="AL7" i="63"/>
  <c r="AH7" i="63"/>
  <c r="F7" i="56" s="1"/>
  <c r="AG7" i="63"/>
  <c r="AC7" i="63"/>
  <c r="AA7" i="63"/>
  <c r="Z7" i="63"/>
  <c r="U7" i="63"/>
  <c r="U25" i="63" s="1"/>
  <c r="T7" i="63"/>
  <c r="U27" i="63" s="1"/>
  <c r="AN6" i="63"/>
  <c r="E6" i="63"/>
  <c r="AJ5" i="63"/>
  <c r="AE5" i="63"/>
  <c r="F5" i="63"/>
  <c r="AJ4" i="63"/>
  <c r="V4" i="63"/>
  <c r="F4" i="63"/>
  <c r="AJ3" i="63"/>
  <c r="V3" i="63"/>
  <c r="F3" i="63"/>
  <c r="JB56" i="68"/>
  <c r="JA56" i="68"/>
  <c r="IU56" i="68"/>
  <c r="IV56" i="68" s="1"/>
  <c r="IQ56" i="68"/>
  <c r="IP56" i="68"/>
  <c r="IO56" i="68"/>
  <c r="IK56" i="68"/>
  <c r="II56" i="68"/>
  <c r="IJ56" i="68" s="1"/>
  <c r="ID56" i="68"/>
  <c r="IC56" i="68"/>
  <c r="IE56" i="68" s="1"/>
  <c r="HY56" i="68"/>
  <c r="HW56" i="68"/>
  <c r="HX56" i="68" s="1"/>
  <c r="HS56" i="68"/>
  <c r="HR56" i="68"/>
  <c r="HQ56" i="68"/>
  <c r="HK56" i="68"/>
  <c r="HL56" i="68" s="1"/>
  <c r="HF56" i="68"/>
  <c r="HE56" i="68"/>
  <c r="HG56" i="68" s="1"/>
  <c r="GY56" i="68"/>
  <c r="GZ56" i="68" s="1"/>
  <c r="GU56" i="68"/>
  <c r="GT56" i="68"/>
  <c r="GS56" i="68"/>
  <c r="GM56" i="68"/>
  <c r="GN56" i="68" s="1"/>
  <c r="GH56" i="68"/>
  <c r="GG56" i="68"/>
  <c r="GI56" i="68" s="1"/>
  <c r="GA56" i="68"/>
  <c r="GB56" i="68" s="1"/>
  <c r="FW56" i="68"/>
  <c r="FV56" i="68"/>
  <c r="FU56" i="68"/>
  <c r="FO56" i="68"/>
  <c r="FP56" i="68" s="1"/>
  <c r="FJ56" i="68"/>
  <c r="FI56" i="68"/>
  <c r="FK56" i="68" s="1"/>
  <c r="FC56" i="68"/>
  <c r="FD56" i="68" s="1"/>
  <c r="EY56" i="68"/>
  <c r="EX56" i="68"/>
  <c r="EW56" i="68"/>
  <c r="ES56" i="68"/>
  <c r="EQ56" i="68"/>
  <c r="ER56" i="68" s="1"/>
  <c r="EL56" i="68"/>
  <c r="EK56" i="68"/>
  <c r="EM56" i="68" s="1"/>
  <c r="EG56" i="68"/>
  <c r="EE56" i="68"/>
  <c r="EF56" i="68" s="1"/>
  <c r="EA56" i="68"/>
  <c r="DZ56" i="68"/>
  <c r="DY56" i="68"/>
  <c r="DS56" i="68"/>
  <c r="DT56" i="68" s="1"/>
  <c r="DN56" i="68"/>
  <c r="DM56" i="68"/>
  <c r="DO56" i="68" s="1"/>
  <c r="DG56" i="68"/>
  <c r="DH56" i="68" s="1"/>
  <c r="DC56" i="68"/>
  <c r="DB56" i="68"/>
  <c r="DA56" i="68"/>
  <c r="CU56" i="68"/>
  <c r="CV56" i="68" s="1"/>
  <c r="CP56" i="68"/>
  <c r="CO56" i="68"/>
  <c r="CQ56" i="68" s="1"/>
  <c r="CI56" i="68"/>
  <c r="CJ56" i="68" s="1"/>
  <c r="CE56" i="68"/>
  <c r="CD56" i="68"/>
  <c r="CC56" i="68"/>
  <c r="BW56" i="68"/>
  <c r="BX56" i="68" s="1"/>
  <c r="BQ56" i="68"/>
  <c r="BR56" i="68" s="1"/>
  <c r="BK56" i="68"/>
  <c r="BL56" i="68" s="1"/>
  <c r="BG56" i="68"/>
  <c r="BF56" i="68"/>
  <c r="BE56" i="68"/>
  <c r="BA56" i="68"/>
  <c r="AY56" i="68"/>
  <c r="AZ56" i="68" s="1"/>
  <c r="AS56" i="68"/>
  <c r="AU56" i="68" s="1"/>
  <c r="AM56" i="68"/>
  <c r="AN56" i="68" s="1"/>
  <c r="AI56" i="68"/>
  <c r="AH56" i="68"/>
  <c r="AG56" i="68"/>
  <c r="AA56" i="68"/>
  <c r="AC56" i="68" s="1"/>
  <c r="U56" i="68"/>
  <c r="W56" i="68" s="1"/>
  <c r="O56" i="68"/>
  <c r="P56" i="68" s="1"/>
  <c r="K56" i="68"/>
  <c r="J56" i="68"/>
  <c r="I56" i="68"/>
  <c r="D56" i="68"/>
  <c r="JE56" i="68" s="1"/>
  <c r="C56" i="68"/>
  <c r="JA55" i="68"/>
  <c r="JB55" i="68" s="1"/>
  <c r="IU55" i="68"/>
  <c r="IV55" i="68" s="1"/>
  <c r="IQ55" i="68"/>
  <c r="IP55" i="68"/>
  <c r="IO55" i="68"/>
  <c r="IK55" i="68"/>
  <c r="II55" i="68"/>
  <c r="IJ55" i="68" s="1"/>
  <c r="IC55" i="68"/>
  <c r="IE55" i="68" s="1"/>
  <c r="HW55" i="68"/>
  <c r="HX55" i="68" s="1"/>
  <c r="HS55" i="68"/>
  <c r="HR55" i="68"/>
  <c r="HQ55" i="68"/>
  <c r="HK55" i="68"/>
  <c r="HM55" i="68" s="1"/>
  <c r="HE55" i="68"/>
  <c r="HG55" i="68" s="1"/>
  <c r="GY55" i="68"/>
  <c r="GZ55" i="68" s="1"/>
  <c r="GU55" i="68"/>
  <c r="GT55" i="68"/>
  <c r="GS55" i="68"/>
  <c r="GO55" i="68"/>
  <c r="GM55" i="68"/>
  <c r="GN55" i="68" s="1"/>
  <c r="GG55" i="68"/>
  <c r="GI55" i="68" s="1"/>
  <c r="GA55" i="68"/>
  <c r="GB55" i="68" s="1"/>
  <c r="FW55" i="68"/>
  <c r="FV55" i="68"/>
  <c r="FU55" i="68"/>
  <c r="FO55" i="68"/>
  <c r="FQ55" i="68" s="1"/>
  <c r="FI55" i="68"/>
  <c r="FK55" i="68" s="1"/>
  <c r="FC55" i="68"/>
  <c r="FD55" i="68" s="1"/>
  <c r="EY55" i="68"/>
  <c r="EX55" i="68"/>
  <c r="EW55" i="68"/>
  <c r="ES55" i="68"/>
  <c r="EQ55" i="68"/>
  <c r="ER55" i="68" s="1"/>
  <c r="EK55" i="68"/>
  <c r="EM55" i="68" s="1"/>
  <c r="EE55" i="68"/>
  <c r="EF55" i="68" s="1"/>
  <c r="EA55" i="68"/>
  <c r="DZ55" i="68"/>
  <c r="DY55" i="68"/>
  <c r="DS55" i="68"/>
  <c r="DU55" i="68" s="1"/>
  <c r="DM55" i="68"/>
  <c r="DO55" i="68" s="1"/>
  <c r="DG55" i="68"/>
  <c r="DH55" i="68" s="1"/>
  <c r="DC55" i="68"/>
  <c r="DB55" i="68"/>
  <c r="DA55" i="68"/>
  <c r="CW55" i="68"/>
  <c r="CU55" i="68"/>
  <c r="CV55" i="68" s="1"/>
  <c r="CO55" i="68"/>
  <c r="CQ55" i="68" s="1"/>
  <c r="CI55" i="68"/>
  <c r="CJ55" i="68" s="1"/>
  <c r="CE55" i="68"/>
  <c r="CD55" i="68"/>
  <c r="CC55" i="68"/>
  <c r="BW55" i="68"/>
  <c r="BY55" i="68" s="1"/>
  <c r="BQ55" i="68"/>
  <c r="BS55" i="68" s="1"/>
  <c r="BK55" i="68"/>
  <c r="BL55" i="68" s="1"/>
  <c r="BG55" i="68"/>
  <c r="BF55" i="68"/>
  <c r="BE55" i="68"/>
  <c r="BA55" i="68"/>
  <c r="AY55" i="68"/>
  <c r="AZ55" i="68" s="1"/>
  <c r="AS55" i="68"/>
  <c r="AU55" i="68" s="1"/>
  <c r="AM55" i="68"/>
  <c r="AN55" i="68" s="1"/>
  <c r="AI55" i="68"/>
  <c r="AH55" i="68"/>
  <c r="AG55" i="68"/>
  <c r="AA55" i="68"/>
  <c r="AC55" i="68" s="1"/>
  <c r="U55" i="68"/>
  <c r="W55" i="68" s="1"/>
  <c r="O55" i="68"/>
  <c r="P55" i="68" s="1"/>
  <c r="K55" i="68"/>
  <c r="J55" i="68"/>
  <c r="I55" i="68"/>
  <c r="D55" i="68"/>
  <c r="JE55" i="68" s="1"/>
  <c r="C55" i="68"/>
  <c r="JA54" i="68"/>
  <c r="JB54" i="68" s="1"/>
  <c r="IU54" i="68"/>
  <c r="IV54" i="68" s="1"/>
  <c r="IQ54" i="68"/>
  <c r="IP54" i="68"/>
  <c r="IO54" i="68"/>
  <c r="IK54" i="68"/>
  <c r="II54" i="68"/>
  <c r="IJ54" i="68" s="1"/>
  <c r="IC54" i="68"/>
  <c r="IE54" i="68" s="1"/>
  <c r="HW54" i="68"/>
  <c r="HX54" i="68" s="1"/>
  <c r="HS54" i="68"/>
  <c r="HR54" i="68"/>
  <c r="HQ54" i="68"/>
  <c r="HK54" i="68"/>
  <c r="HM54" i="68" s="1"/>
  <c r="HE54" i="68"/>
  <c r="HG54" i="68" s="1"/>
  <c r="GY54" i="68"/>
  <c r="GZ54" i="68" s="1"/>
  <c r="GU54" i="68"/>
  <c r="GT54" i="68"/>
  <c r="GS54" i="68"/>
  <c r="GO54" i="68"/>
  <c r="GM54" i="68"/>
  <c r="GN54" i="68" s="1"/>
  <c r="GG54" i="68"/>
  <c r="GI54" i="68" s="1"/>
  <c r="GA54" i="68"/>
  <c r="GB54" i="68" s="1"/>
  <c r="FW54" i="68"/>
  <c r="FV54" i="68"/>
  <c r="FU54" i="68"/>
  <c r="FO54" i="68"/>
  <c r="FQ54" i="68" s="1"/>
  <c r="FI54" i="68"/>
  <c r="FK54" i="68" s="1"/>
  <c r="FC54" i="68"/>
  <c r="FD54" i="68" s="1"/>
  <c r="EY54" i="68"/>
  <c r="EX54" i="68"/>
  <c r="EW54" i="68"/>
  <c r="ES54" i="68"/>
  <c r="EQ54" i="68"/>
  <c r="ER54" i="68" s="1"/>
  <c r="EK54" i="68"/>
  <c r="EM54" i="68" s="1"/>
  <c r="EE54" i="68"/>
  <c r="EF54" i="68" s="1"/>
  <c r="EA54" i="68"/>
  <c r="DZ54" i="68"/>
  <c r="DY54" i="68"/>
  <c r="DS54" i="68"/>
  <c r="DU54" i="68" s="1"/>
  <c r="DM54" i="68"/>
  <c r="DO54" i="68" s="1"/>
  <c r="DG54" i="68"/>
  <c r="DH54" i="68" s="1"/>
  <c r="DC54" i="68"/>
  <c r="DB54" i="68"/>
  <c r="DA54" i="68"/>
  <c r="CW54" i="68"/>
  <c r="CU54" i="68"/>
  <c r="CV54" i="68" s="1"/>
  <c r="CO54" i="68"/>
  <c r="CQ54" i="68" s="1"/>
  <c r="CI54" i="68"/>
  <c r="CJ54" i="68" s="1"/>
  <c r="CE54" i="68"/>
  <c r="CD54" i="68"/>
  <c r="CC54" i="68"/>
  <c r="BW54" i="68"/>
  <c r="BY54" i="68" s="1"/>
  <c r="BQ54" i="68"/>
  <c r="BS54" i="68" s="1"/>
  <c r="BK54" i="68"/>
  <c r="BL54" i="68" s="1"/>
  <c r="BG54" i="68"/>
  <c r="BF54" i="68"/>
  <c r="BE54" i="68"/>
  <c r="BA54" i="68"/>
  <c r="AY54" i="68"/>
  <c r="AZ54" i="68" s="1"/>
  <c r="AS54" i="68"/>
  <c r="AU54" i="68" s="1"/>
  <c r="AM54" i="68"/>
  <c r="AN54" i="68" s="1"/>
  <c r="AI54" i="68"/>
  <c r="AH54" i="68"/>
  <c r="AG54" i="68"/>
  <c r="AA54" i="68"/>
  <c r="AC54" i="68" s="1"/>
  <c r="U54" i="68"/>
  <c r="W54" i="68" s="1"/>
  <c r="O54" i="68"/>
  <c r="P54" i="68" s="1"/>
  <c r="K54" i="68"/>
  <c r="J54" i="68"/>
  <c r="I54" i="68"/>
  <c r="D54" i="68"/>
  <c r="JE54" i="68" s="1"/>
  <c r="C54" i="68"/>
  <c r="JA53" i="68"/>
  <c r="JB53" i="68" s="1"/>
  <c r="IU53" i="68"/>
  <c r="IV53" i="68" s="1"/>
  <c r="IQ53" i="68"/>
  <c r="IP53" i="68"/>
  <c r="IO53" i="68"/>
  <c r="IK53" i="68"/>
  <c r="II53" i="68"/>
  <c r="IJ53" i="68" s="1"/>
  <c r="IC53" i="68"/>
  <c r="IE53" i="68" s="1"/>
  <c r="HW53" i="68"/>
  <c r="HX53" i="68" s="1"/>
  <c r="HS53" i="68"/>
  <c r="HR53" i="68"/>
  <c r="HQ53" i="68"/>
  <c r="HK53" i="68"/>
  <c r="HM53" i="68" s="1"/>
  <c r="HE53" i="68"/>
  <c r="HG53" i="68" s="1"/>
  <c r="GY53" i="68"/>
  <c r="GZ53" i="68" s="1"/>
  <c r="GU53" i="68"/>
  <c r="GT53" i="68"/>
  <c r="GS53" i="68"/>
  <c r="GO53" i="68"/>
  <c r="GM53" i="68"/>
  <c r="GN53" i="68" s="1"/>
  <c r="GG53" i="68"/>
  <c r="GI53" i="68" s="1"/>
  <c r="GA53" i="68"/>
  <c r="GB53" i="68" s="1"/>
  <c r="FW53" i="68"/>
  <c r="FV53" i="68"/>
  <c r="FU53" i="68"/>
  <c r="FO53" i="68"/>
  <c r="FQ53" i="68" s="1"/>
  <c r="FI53" i="68"/>
  <c r="FK53" i="68" s="1"/>
  <c r="FC53" i="68"/>
  <c r="FD53" i="68" s="1"/>
  <c r="EY53" i="68"/>
  <c r="EX53" i="68"/>
  <c r="EW53" i="68"/>
  <c r="ES53" i="68"/>
  <c r="EQ53" i="68"/>
  <c r="ER53" i="68" s="1"/>
  <c r="EK53" i="68"/>
  <c r="EM53" i="68" s="1"/>
  <c r="EE53" i="68"/>
  <c r="EF53" i="68" s="1"/>
  <c r="EA53" i="68"/>
  <c r="DZ53" i="68"/>
  <c r="DY53" i="68"/>
  <c r="DS53" i="68"/>
  <c r="DU53" i="68" s="1"/>
  <c r="DM53" i="68"/>
  <c r="DO53" i="68" s="1"/>
  <c r="DG53" i="68"/>
  <c r="DH53" i="68" s="1"/>
  <c r="DC53" i="68"/>
  <c r="DB53" i="68"/>
  <c r="DA53" i="68"/>
  <c r="CW53" i="68"/>
  <c r="CU53" i="68"/>
  <c r="CV53" i="68" s="1"/>
  <c r="CO53" i="68"/>
  <c r="CQ53" i="68" s="1"/>
  <c r="CI53" i="68"/>
  <c r="CJ53" i="68" s="1"/>
  <c r="CE53" i="68"/>
  <c r="CD53" i="68"/>
  <c r="CC53" i="68"/>
  <c r="BW53" i="68"/>
  <c r="BY53" i="68" s="1"/>
  <c r="BQ53" i="68"/>
  <c r="BS53" i="68" s="1"/>
  <c r="BK53" i="68"/>
  <c r="BL53" i="68" s="1"/>
  <c r="BG53" i="68"/>
  <c r="BF53" i="68"/>
  <c r="BE53" i="68"/>
  <c r="BA53" i="68"/>
  <c r="AY53" i="68"/>
  <c r="AZ53" i="68" s="1"/>
  <c r="AS53" i="68"/>
  <c r="AU53" i="68" s="1"/>
  <c r="AM53" i="68"/>
  <c r="AN53" i="68" s="1"/>
  <c r="AI53" i="68"/>
  <c r="AH53" i="68"/>
  <c r="AG53" i="68"/>
  <c r="AA53" i="68"/>
  <c r="AC53" i="68" s="1"/>
  <c r="U53" i="68"/>
  <c r="W53" i="68" s="1"/>
  <c r="O53" i="68"/>
  <c r="P53" i="68" s="1"/>
  <c r="K53" i="68"/>
  <c r="J53" i="68"/>
  <c r="I53" i="68"/>
  <c r="D53" i="68"/>
  <c r="JE53" i="68" s="1"/>
  <c r="C53" i="68"/>
  <c r="JF52" i="68"/>
  <c r="JE52" i="68"/>
  <c r="JD52" i="68"/>
  <c r="JA52" i="68"/>
  <c r="JB52" i="68" s="1"/>
  <c r="IU52" i="68"/>
  <c r="IV52" i="68" s="1"/>
  <c r="IQ52" i="68"/>
  <c r="IP52" i="68"/>
  <c r="IO52" i="68"/>
  <c r="IK52" i="68"/>
  <c r="II52" i="68"/>
  <c r="IJ52" i="68" s="1"/>
  <c r="IC52" i="68"/>
  <c r="IE52" i="68" s="1"/>
  <c r="HW52" i="68"/>
  <c r="HX52" i="68" s="1"/>
  <c r="HS52" i="68"/>
  <c r="HR52" i="68"/>
  <c r="HQ52" i="68"/>
  <c r="HK52" i="68"/>
  <c r="HM52" i="68" s="1"/>
  <c r="HE52" i="68"/>
  <c r="HG52" i="68" s="1"/>
  <c r="HA52" i="68"/>
  <c r="GZ52" i="68"/>
  <c r="GY52" i="68"/>
  <c r="GS52" i="68"/>
  <c r="GU52" i="68" s="1"/>
  <c r="GN52" i="68"/>
  <c r="GM52" i="68"/>
  <c r="GO52" i="68" s="1"/>
  <c r="GI52" i="68"/>
  <c r="GG52" i="68"/>
  <c r="GH52" i="68" s="1"/>
  <c r="GC52" i="68"/>
  <c r="GB52" i="68"/>
  <c r="GA52" i="68"/>
  <c r="FU52" i="68"/>
  <c r="FW52" i="68" s="1"/>
  <c r="FP52" i="68"/>
  <c r="FO52" i="68"/>
  <c r="FQ52" i="68" s="1"/>
  <c r="FK52" i="68"/>
  <c r="FI52" i="68"/>
  <c r="FJ52" i="68" s="1"/>
  <c r="FE52" i="68"/>
  <c r="FD52" i="68"/>
  <c r="FC52" i="68"/>
  <c r="EW52" i="68"/>
  <c r="EY52" i="68" s="1"/>
  <c r="ER52" i="68"/>
  <c r="EQ52" i="68"/>
  <c r="ES52" i="68" s="1"/>
  <c r="EM52" i="68"/>
  <c r="EK52" i="68"/>
  <c r="EL52" i="68" s="1"/>
  <c r="EG52" i="68"/>
  <c r="EF52" i="68"/>
  <c r="EE52" i="68"/>
  <c r="DY52" i="68"/>
  <c r="EA52" i="68" s="1"/>
  <c r="DT52" i="68"/>
  <c r="DS52" i="68"/>
  <c r="DU52" i="68" s="1"/>
  <c r="DO52" i="68"/>
  <c r="DM52" i="68"/>
  <c r="DN52" i="68" s="1"/>
  <c r="DI52" i="68"/>
  <c r="DH52" i="68"/>
  <c r="DG52" i="68"/>
  <c r="DA52" i="68"/>
  <c r="DC52" i="68" s="1"/>
  <c r="CV52" i="68"/>
  <c r="CU52" i="68"/>
  <c r="CW52" i="68" s="1"/>
  <c r="CQ52" i="68"/>
  <c r="CO52" i="68"/>
  <c r="CP52" i="68" s="1"/>
  <c r="CK52" i="68"/>
  <c r="CJ52" i="68"/>
  <c r="CI52" i="68"/>
  <c r="CC52" i="68"/>
  <c r="CE52" i="68" s="1"/>
  <c r="BX52" i="68"/>
  <c r="BW52" i="68"/>
  <c r="BY52" i="68" s="1"/>
  <c r="BS52" i="68"/>
  <c r="BQ52" i="68"/>
  <c r="BR52" i="68" s="1"/>
  <c r="BM52" i="68"/>
  <c r="BL52" i="68"/>
  <c r="BK52" i="68"/>
  <c r="JM52" i="68" s="1"/>
  <c r="BE52" i="68"/>
  <c r="BG52" i="68" s="1"/>
  <c r="AZ52" i="68"/>
  <c r="AY52" i="68"/>
  <c r="BA52" i="68" s="1"/>
  <c r="AU52" i="68"/>
  <c r="AS52" i="68"/>
  <c r="AT52" i="68" s="1"/>
  <c r="AO52" i="68"/>
  <c r="AN52" i="68"/>
  <c r="AM52" i="68"/>
  <c r="AG52" i="68"/>
  <c r="AI52" i="68" s="1"/>
  <c r="AB52" i="68"/>
  <c r="AA52" i="68"/>
  <c r="AC52" i="68" s="1"/>
  <c r="W52" i="68"/>
  <c r="U52" i="68"/>
  <c r="V52" i="68" s="1"/>
  <c r="Q52" i="68"/>
  <c r="P52" i="68"/>
  <c r="O52" i="68"/>
  <c r="I52" i="68"/>
  <c r="K52" i="68" s="1"/>
  <c r="D52" i="68"/>
  <c r="C52" i="68"/>
  <c r="JE51" i="68"/>
  <c r="JF51" i="68" s="1"/>
  <c r="JD51" i="68"/>
  <c r="JC51" i="68"/>
  <c r="JA51" i="68"/>
  <c r="JB51" i="68" s="1"/>
  <c r="IW51" i="68"/>
  <c r="IV51" i="68"/>
  <c r="IU51" i="68"/>
  <c r="IO51" i="68"/>
  <c r="IQ51" i="68" s="1"/>
  <c r="IJ51" i="68"/>
  <c r="II51" i="68"/>
  <c r="IK51" i="68" s="1"/>
  <c r="IE51" i="68"/>
  <c r="IC51" i="68"/>
  <c r="ID51" i="68" s="1"/>
  <c r="HY51" i="68"/>
  <c r="HX51" i="68"/>
  <c r="HW51" i="68"/>
  <c r="HQ51" i="68"/>
  <c r="HS51" i="68" s="1"/>
  <c r="HL51" i="68"/>
  <c r="HK51" i="68"/>
  <c r="HM51" i="68" s="1"/>
  <c r="HG51" i="68"/>
  <c r="HE51" i="68"/>
  <c r="HF51" i="68" s="1"/>
  <c r="HA51" i="68"/>
  <c r="GZ51" i="68"/>
  <c r="GY51" i="68"/>
  <c r="GS51" i="68"/>
  <c r="GU51" i="68" s="1"/>
  <c r="GN51" i="68"/>
  <c r="GM51" i="68"/>
  <c r="GO51" i="68" s="1"/>
  <c r="GI51" i="68"/>
  <c r="GG51" i="68"/>
  <c r="GH51" i="68" s="1"/>
  <c r="GC51" i="68"/>
  <c r="GB51" i="68"/>
  <c r="GA51" i="68"/>
  <c r="FU51" i="68"/>
  <c r="FW51" i="68" s="1"/>
  <c r="FP51" i="68"/>
  <c r="FO51" i="68"/>
  <c r="FQ51" i="68" s="1"/>
  <c r="FK51" i="68"/>
  <c r="FI51" i="68"/>
  <c r="FJ51" i="68" s="1"/>
  <c r="FE51" i="68"/>
  <c r="FD51" i="68"/>
  <c r="FC51" i="68"/>
  <c r="EW51" i="68"/>
  <c r="EY51" i="68" s="1"/>
  <c r="ER51" i="68"/>
  <c r="EQ51" i="68"/>
  <c r="ES51" i="68" s="1"/>
  <c r="EM51" i="68"/>
  <c r="EK51" i="68"/>
  <c r="EL51" i="68" s="1"/>
  <c r="EG51" i="68"/>
  <c r="EF51" i="68"/>
  <c r="EE51" i="68"/>
  <c r="DY51" i="68"/>
  <c r="EA51" i="68" s="1"/>
  <c r="DT51" i="68"/>
  <c r="DS51" i="68"/>
  <c r="DU51" i="68" s="1"/>
  <c r="DO51" i="68"/>
  <c r="DM51" i="68"/>
  <c r="DN51" i="68" s="1"/>
  <c r="DI51" i="68"/>
  <c r="DH51" i="68"/>
  <c r="DG51" i="68"/>
  <c r="DA51" i="68"/>
  <c r="DC51" i="68" s="1"/>
  <c r="CV51" i="68"/>
  <c r="CU51" i="68"/>
  <c r="CW51" i="68" s="1"/>
  <c r="CQ51" i="68"/>
  <c r="CO51" i="68"/>
  <c r="CP51" i="68" s="1"/>
  <c r="CK51" i="68"/>
  <c r="CJ51" i="68"/>
  <c r="CI51" i="68"/>
  <c r="CC51" i="68"/>
  <c r="CE51" i="68" s="1"/>
  <c r="BX51" i="68"/>
  <c r="BW51" i="68"/>
  <c r="BY51" i="68" s="1"/>
  <c r="BS51" i="68"/>
  <c r="BQ51" i="68"/>
  <c r="JN51" i="68" s="1"/>
  <c r="BM51" i="68"/>
  <c r="BL51" i="68"/>
  <c r="BK51" i="68"/>
  <c r="BE51" i="68"/>
  <c r="BG51" i="68" s="1"/>
  <c r="AZ51" i="68"/>
  <c r="AY51" i="68"/>
  <c r="BA51" i="68" s="1"/>
  <c r="AU51" i="68"/>
  <c r="AS51" i="68"/>
  <c r="AT51" i="68" s="1"/>
  <c r="AO51" i="68"/>
  <c r="AN51" i="68"/>
  <c r="AM51" i="68"/>
  <c r="AG51" i="68"/>
  <c r="AI51" i="68" s="1"/>
  <c r="AB51" i="68"/>
  <c r="AA51" i="68"/>
  <c r="AC51" i="68" s="1"/>
  <c r="W51" i="68"/>
  <c r="U51" i="68"/>
  <c r="V51" i="68" s="1"/>
  <c r="Q51" i="68"/>
  <c r="P51" i="68"/>
  <c r="O51" i="68"/>
  <c r="I51" i="68"/>
  <c r="K51" i="68" s="1"/>
  <c r="D51" i="68"/>
  <c r="C51" i="68"/>
  <c r="JE50" i="68"/>
  <c r="JF50" i="68" s="1"/>
  <c r="JD50" i="68"/>
  <c r="JC50" i="68"/>
  <c r="JA50" i="68"/>
  <c r="JB50" i="68" s="1"/>
  <c r="IW50" i="68"/>
  <c r="IV50" i="68"/>
  <c r="IU50" i="68"/>
  <c r="IO50" i="68"/>
  <c r="IQ50" i="68" s="1"/>
  <c r="IJ50" i="68"/>
  <c r="II50" i="68"/>
  <c r="IK50" i="68" s="1"/>
  <c r="IE50" i="68"/>
  <c r="IC50" i="68"/>
  <c r="ID50" i="68" s="1"/>
  <c r="HY50" i="68"/>
  <c r="HX50" i="68"/>
  <c r="HW50" i="68"/>
  <c r="HQ50" i="68"/>
  <c r="HS50" i="68" s="1"/>
  <c r="HL50" i="68"/>
  <c r="HK50" i="68"/>
  <c r="HM50" i="68" s="1"/>
  <c r="HG50" i="68"/>
  <c r="HE50" i="68"/>
  <c r="HF50" i="68" s="1"/>
  <c r="HA50" i="68"/>
  <c r="GZ50" i="68"/>
  <c r="GY50" i="68"/>
  <c r="GS50" i="68"/>
  <c r="GU50" i="68" s="1"/>
  <c r="GN50" i="68"/>
  <c r="GM50" i="68"/>
  <c r="GO50" i="68" s="1"/>
  <c r="GI50" i="68"/>
  <c r="GG50" i="68"/>
  <c r="GH50" i="68" s="1"/>
  <c r="GC50" i="68"/>
  <c r="GB50" i="68"/>
  <c r="GA50" i="68"/>
  <c r="FU50" i="68"/>
  <c r="FW50" i="68" s="1"/>
  <c r="FP50" i="68"/>
  <c r="FO50" i="68"/>
  <c r="FQ50" i="68" s="1"/>
  <c r="FK50" i="68"/>
  <c r="FI50" i="68"/>
  <c r="FJ50" i="68" s="1"/>
  <c r="FE50" i="68"/>
  <c r="FD50" i="68"/>
  <c r="FC50" i="68"/>
  <c r="EW50" i="68"/>
  <c r="EY50" i="68" s="1"/>
  <c r="ER50" i="68"/>
  <c r="EQ50" i="68"/>
  <c r="ES50" i="68" s="1"/>
  <c r="EM50" i="68"/>
  <c r="EK50" i="68"/>
  <c r="EL50" i="68" s="1"/>
  <c r="EG50" i="68"/>
  <c r="EF50" i="68"/>
  <c r="EE50" i="68"/>
  <c r="DY50" i="68"/>
  <c r="EA50" i="68" s="1"/>
  <c r="DT50" i="68"/>
  <c r="DS50" i="68"/>
  <c r="DU50" i="68" s="1"/>
  <c r="DO50" i="68"/>
  <c r="DM50" i="68"/>
  <c r="DN50" i="68" s="1"/>
  <c r="DI50" i="68"/>
  <c r="DH50" i="68"/>
  <c r="DG50" i="68"/>
  <c r="DA50" i="68"/>
  <c r="DC50" i="68" s="1"/>
  <c r="CV50" i="68"/>
  <c r="CU50" i="68"/>
  <c r="CW50" i="68" s="1"/>
  <c r="CQ50" i="68"/>
  <c r="CO50" i="68"/>
  <c r="CP50" i="68" s="1"/>
  <c r="CK50" i="68"/>
  <c r="CJ50" i="68"/>
  <c r="CI50" i="68"/>
  <c r="CC50" i="68"/>
  <c r="CE50" i="68" s="1"/>
  <c r="BX50" i="68"/>
  <c r="BW50" i="68"/>
  <c r="BY50" i="68" s="1"/>
  <c r="BS50" i="68"/>
  <c r="BQ50" i="68"/>
  <c r="JN50" i="68" s="1"/>
  <c r="BM50" i="68"/>
  <c r="BL50" i="68"/>
  <c r="BK50" i="68"/>
  <c r="BE50" i="68"/>
  <c r="BG50" i="68" s="1"/>
  <c r="AZ50" i="68"/>
  <c r="AY50" i="68"/>
  <c r="BA50" i="68" s="1"/>
  <c r="AU50" i="68"/>
  <c r="AS50" i="68"/>
  <c r="AT50" i="68" s="1"/>
  <c r="AO50" i="68"/>
  <c r="AN50" i="68"/>
  <c r="AM50" i="68"/>
  <c r="AG50" i="68"/>
  <c r="AI50" i="68" s="1"/>
  <c r="AB50" i="68"/>
  <c r="AA50" i="68"/>
  <c r="AC50" i="68" s="1"/>
  <c r="W50" i="68"/>
  <c r="U50" i="68"/>
  <c r="V50" i="68" s="1"/>
  <c r="Q50" i="68"/>
  <c r="P50" i="68"/>
  <c r="O50" i="68"/>
  <c r="I50" i="68"/>
  <c r="K50" i="68" s="1"/>
  <c r="D50" i="68"/>
  <c r="C50" i="68"/>
  <c r="JE49" i="68"/>
  <c r="JF49" i="68" s="1"/>
  <c r="JD49" i="68"/>
  <c r="JC49" i="68"/>
  <c r="JA49" i="68"/>
  <c r="JB49" i="68" s="1"/>
  <c r="IW49" i="68"/>
  <c r="IV49" i="68"/>
  <c r="IU49" i="68"/>
  <c r="IO49" i="68"/>
  <c r="IQ49" i="68" s="1"/>
  <c r="IJ49" i="68"/>
  <c r="II49" i="68"/>
  <c r="IK49" i="68" s="1"/>
  <c r="IE49" i="68"/>
  <c r="IC49" i="68"/>
  <c r="ID49" i="68" s="1"/>
  <c r="HY49" i="68"/>
  <c r="HX49" i="68"/>
  <c r="HW49" i="68"/>
  <c r="HQ49" i="68"/>
  <c r="HS49" i="68" s="1"/>
  <c r="HL49" i="68"/>
  <c r="HK49" i="68"/>
  <c r="HM49" i="68" s="1"/>
  <c r="HG49" i="68"/>
  <c r="HE49" i="68"/>
  <c r="HF49" i="68" s="1"/>
  <c r="HA49" i="68"/>
  <c r="GZ49" i="68"/>
  <c r="GY49" i="68"/>
  <c r="GS49" i="68"/>
  <c r="GU49" i="68" s="1"/>
  <c r="GN49" i="68"/>
  <c r="GM49" i="68"/>
  <c r="GO49" i="68" s="1"/>
  <c r="GI49" i="68"/>
  <c r="GG49" i="68"/>
  <c r="GH49" i="68" s="1"/>
  <c r="GC49" i="68"/>
  <c r="GB49" i="68"/>
  <c r="GA49" i="68"/>
  <c r="FU49" i="68"/>
  <c r="FW49" i="68" s="1"/>
  <c r="FP49" i="68"/>
  <c r="FO49" i="68"/>
  <c r="FQ49" i="68" s="1"/>
  <c r="FK49" i="68"/>
  <c r="FI49" i="68"/>
  <c r="FJ49" i="68" s="1"/>
  <c r="FE49" i="68"/>
  <c r="FD49" i="68"/>
  <c r="FC49" i="68"/>
  <c r="EW49" i="68"/>
  <c r="EY49" i="68" s="1"/>
  <c r="ER49" i="68"/>
  <c r="EQ49" i="68"/>
  <c r="ES49" i="68" s="1"/>
  <c r="EM49" i="68"/>
  <c r="EK49" i="68"/>
  <c r="EL49" i="68" s="1"/>
  <c r="EG49" i="68"/>
  <c r="EF49" i="68"/>
  <c r="EE49" i="68"/>
  <c r="DY49" i="68"/>
  <c r="EA49" i="68" s="1"/>
  <c r="DT49" i="68"/>
  <c r="DS49" i="68"/>
  <c r="DU49" i="68" s="1"/>
  <c r="DO49" i="68"/>
  <c r="DM49" i="68"/>
  <c r="DN49" i="68" s="1"/>
  <c r="DI49" i="68"/>
  <c r="DH49" i="68"/>
  <c r="DG49" i="68"/>
  <c r="DA49" i="68"/>
  <c r="DC49" i="68" s="1"/>
  <c r="CV49" i="68"/>
  <c r="CU49" i="68"/>
  <c r="CW49" i="68" s="1"/>
  <c r="CQ49" i="68"/>
  <c r="CO49" i="68"/>
  <c r="CP49" i="68" s="1"/>
  <c r="CK49" i="68"/>
  <c r="CJ49" i="68"/>
  <c r="CI49" i="68"/>
  <c r="CC49" i="68"/>
  <c r="CE49" i="68" s="1"/>
  <c r="BX49" i="68"/>
  <c r="BW49" i="68"/>
  <c r="BY49" i="68" s="1"/>
  <c r="BS49" i="68"/>
  <c r="BQ49" i="68"/>
  <c r="JN49" i="68" s="1"/>
  <c r="BM49" i="68"/>
  <c r="BL49" i="68"/>
  <c r="BK49" i="68"/>
  <c r="BE49" i="68"/>
  <c r="BG49" i="68" s="1"/>
  <c r="AZ49" i="68"/>
  <c r="AY49" i="68"/>
  <c r="BA49" i="68" s="1"/>
  <c r="AU49" i="68"/>
  <c r="AS49" i="68"/>
  <c r="AT49" i="68" s="1"/>
  <c r="AO49" i="68"/>
  <c r="AN49" i="68"/>
  <c r="AM49" i="68"/>
  <c r="AG49" i="68"/>
  <c r="AI49" i="68" s="1"/>
  <c r="AB49" i="68"/>
  <c r="AA49" i="68"/>
  <c r="AC49" i="68" s="1"/>
  <c r="W49" i="68"/>
  <c r="U49" i="68"/>
  <c r="V49" i="68" s="1"/>
  <c r="Q49" i="68"/>
  <c r="P49" i="68"/>
  <c r="O49" i="68"/>
  <c r="I49" i="68"/>
  <c r="K49" i="68" s="1"/>
  <c r="D49" i="68"/>
  <c r="C49" i="68"/>
  <c r="JE48" i="68"/>
  <c r="JF48" i="68" s="1"/>
  <c r="JD48" i="68"/>
  <c r="JC48" i="68"/>
  <c r="JA48" i="68"/>
  <c r="JB48" i="68" s="1"/>
  <c r="IW48" i="68"/>
  <c r="IV48" i="68"/>
  <c r="IU48" i="68"/>
  <c r="IO48" i="68"/>
  <c r="IQ48" i="68" s="1"/>
  <c r="IJ48" i="68"/>
  <c r="II48" i="68"/>
  <c r="IK48" i="68" s="1"/>
  <c r="IE48" i="68"/>
  <c r="IC48" i="68"/>
  <c r="ID48" i="68" s="1"/>
  <c r="HY48" i="68"/>
  <c r="HX48" i="68"/>
  <c r="HW48" i="68"/>
  <c r="HQ48" i="68"/>
  <c r="HS48" i="68" s="1"/>
  <c r="HL48" i="68"/>
  <c r="HK48" i="68"/>
  <c r="HM48" i="68" s="1"/>
  <c r="HG48" i="68"/>
  <c r="HE48" i="68"/>
  <c r="HF48" i="68" s="1"/>
  <c r="HA48" i="68"/>
  <c r="GZ48" i="68"/>
  <c r="GY48" i="68"/>
  <c r="GS48" i="68"/>
  <c r="GU48" i="68" s="1"/>
  <c r="GN48" i="68"/>
  <c r="GM48" i="68"/>
  <c r="GO48" i="68" s="1"/>
  <c r="GI48" i="68"/>
  <c r="GG48" i="68"/>
  <c r="GH48" i="68" s="1"/>
  <c r="GC48" i="68"/>
  <c r="GB48" i="68"/>
  <c r="GA48" i="68"/>
  <c r="FU48" i="68"/>
  <c r="FW48" i="68" s="1"/>
  <c r="FP48" i="68"/>
  <c r="FO48" i="68"/>
  <c r="FQ48" i="68" s="1"/>
  <c r="FK48" i="68"/>
  <c r="FI48" i="68"/>
  <c r="FJ48" i="68" s="1"/>
  <c r="FE48" i="68"/>
  <c r="FD48" i="68"/>
  <c r="FC48" i="68"/>
  <c r="EW48" i="68"/>
  <c r="EY48" i="68" s="1"/>
  <c r="ER48" i="68"/>
  <c r="EQ48" i="68"/>
  <c r="ES48" i="68" s="1"/>
  <c r="EM48" i="68"/>
  <c r="EK48" i="68"/>
  <c r="EL48" i="68" s="1"/>
  <c r="EG48" i="68"/>
  <c r="EF48" i="68"/>
  <c r="EE48" i="68"/>
  <c r="DY48" i="68"/>
  <c r="EA48" i="68" s="1"/>
  <c r="DT48" i="68"/>
  <c r="DS48" i="68"/>
  <c r="DU48" i="68" s="1"/>
  <c r="DO48" i="68"/>
  <c r="DM48" i="68"/>
  <c r="DN48" i="68" s="1"/>
  <c r="DI48" i="68"/>
  <c r="DH48" i="68"/>
  <c r="DG48" i="68"/>
  <c r="DA48" i="68"/>
  <c r="DC48" i="68" s="1"/>
  <c r="CV48" i="68"/>
  <c r="CU48" i="68"/>
  <c r="CW48" i="68" s="1"/>
  <c r="CQ48" i="68"/>
  <c r="CO48" i="68"/>
  <c r="CP48" i="68" s="1"/>
  <c r="CK48" i="68"/>
  <c r="CJ48" i="68"/>
  <c r="CI48" i="68"/>
  <c r="CC48" i="68"/>
  <c r="CE48" i="68" s="1"/>
  <c r="BX48" i="68"/>
  <c r="BW48" i="68"/>
  <c r="BY48" i="68" s="1"/>
  <c r="BS48" i="68"/>
  <c r="BQ48" i="68"/>
  <c r="JN48" i="68" s="1"/>
  <c r="BM48" i="68"/>
  <c r="BL48" i="68"/>
  <c r="BK48" i="68"/>
  <c r="BE48" i="68"/>
  <c r="BG48" i="68" s="1"/>
  <c r="AZ48" i="68"/>
  <c r="AY48" i="68"/>
  <c r="BA48" i="68" s="1"/>
  <c r="AU48" i="68"/>
  <c r="AS48" i="68"/>
  <c r="AT48" i="68" s="1"/>
  <c r="AO48" i="68"/>
  <c r="AN48" i="68"/>
  <c r="AM48" i="68"/>
  <c r="AG48" i="68"/>
  <c r="AI48" i="68" s="1"/>
  <c r="AB48" i="68"/>
  <c r="AA48" i="68"/>
  <c r="AC48" i="68" s="1"/>
  <c r="W48" i="68"/>
  <c r="U48" i="68"/>
  <c r="V48" i="68" s="1"/>
  <c r="Q48" i="68"/>
  <c r="P48" i="68"/>
  <c r="O48" i="68"/>
  <c r="I48" i="68"/>
  <c r="K48" i="68" s="1"/>
  <c r="D48" i="68"/>
  <c r="C48" i="68"/>
  <c r="JE47" i="68"/>
  <c r="JF47" i="68" s="1"/>
  <c r="JD47" i="68"/>
  <c r="JC47" i="68"/>
  <c r="JA47" i="68"/>
  <c r="JB47" i="68" s="1"/>
  <c r="IW47" i="68"/>
  <c r="IV47" i="68"/>
  <c r="IU47" i="68"/>
  <c r="IO47" i="68"/>
  <c r="IQ47" i="68" s="1"/>
  <c r="IJ47" i="68"/>
  <c r="II47" i="68"/>
  <c r="IK47" i="68" s="1"/>
  <c r="IE47" i="68"/>
  <c r="IC47" i="68"/>
  <c r="ID47" i="68" s="1"/>
  <c r="HY47" i="68"/>
  <c r="HX47" i="68"/>
  <c r="HW47" i="68"/>
  <c r="HQ47" i="68"/>
  <c r="HS47" i="68" s="1"/>
  <c r="HL47" i="68"/>
  <c r="HK47" i="68"/>
  <c r="HM47" i="68" s="1"/>
  <c r="HG47" i="68"/>
  <c r="HE47" i="68"/>
  <c r="HF47" i="68" s="1"/>
  <c r="HA47" i="68"/>
  <c r="GZ47" i="68"/>
  <c r="GY47" i="68"/>
  <c r="GS47" i="68"/>
  <c r="GU47" i="68" s="1"/>
  <c r="GN47" i="68"/>
  <c r="GM47" i="68"/>
  <c r="GO47" i="68" s="1"/>
  <c r="GI47" i="68"/>
  <c r="GG47" i="68"/>
  <c r="GH47" i="68" s="1"/>
  <c r="GC47" i="68"/>
  <c r="GB47" i="68"/>
  <c r="GA47" i="68"/>
  <c r="FU47" i="68"/>
  <c r="FW47" i="68" s="1"/>
  <c r="FP47" i="68"/>
  <c r="FO47" i="68"/>
  <c r="FQ47" i="68" s="1"/>
  <c r="FK47" i="68"/>
  <c r="FI47" i="68"/>
  <c r="FJ47" i="68" s="1"/>
  <c r="FE47" i="68"/>
  <c r="FD47" i="68"/>
  <c r="FC47" i="68"/>
  <c r="EW47" i="68"/>
  <c r="EY47" i="68" s="1"/>
  <c r="ER47" i="68"/>
  <c r="EQ47" i="68"/>
  <c r="ES47" i="68" s="1"/>
  <c r="EM47" i="68"/>
  <c r="EK47" i="68"/>
  <c r="EL47" i="68" s="1"/>
  <c r="EG47" i="68"/>
  <c r="EF47" i="68"/>
  <c r="EE47" i="68"/>
  <c r="DY47" i="68"/>
  <c r="EA47" i="68" s="1"/>
  <c r="DT47" i="68"/>
  <c r="DS47" i="68"/>
  <c r="DU47" i="68" s="1"/>
  <c r="DO47" i="68"/>
  <c r="DM47" i="68"/>
  <c r="DN47" i="68" s="1"/>
  <c r="DI47" i="68"/>
  <c r="DH47" i="68"/>
  <c r="DG47" i="68"/>
  <c r="DA47" i="68"/>
  <c r="DC47" i="68" s="1"/>
  <c r="CV47" i="68"/>
  <c r="CU47" i="68"/>
  <c r="CW47" i="68" s="1"/>
  <c r="CQ47" i="68"/>
  <c r="CO47" i="68"/>
  <c r="CP47" i="68" s="1"/>
  <c r="CK47" i="68"/>
  <c r="CJ47" i="68"/>
  <c r="CI47" i="68"/>
  <c r="CC47" i="68"/>
  <c r="CE47" i="68" s="1"/>
  <c r="BX47" i="68"/>
  <c r="BW47" i="68"/>
  <c r="BY47" i="68" s="1"/>
  <c r="BS47" i="68"/>
  <c r="BQ47" i="68"/>
  <c r="JN47" i="68" s="1"/>
  <c r="BM47" i="68"/>
  <c r="BL47" i="68"/>
  <c r="BK47" i="68"/>
  <c r="BE47" i="68"/>
  <c r="BG47" i="68" s="1"/>
  <c r="AZ47" i="68"/>
  <c r="AY47" i="68"/>
  <c r="BA47" i="68" s="1"/>
  <c r="AU47" i="68"/>
  <c r="AS47" i="68"/>
  <c r="AT47" i="68" s="1"/>
  <c r="AO47" i="68"/>
  <c r="AN47" i="68"/>
  <c r="AM47" i="68"/>
  <c r="AG47" i="68"/>
  <c r="AI47" i="68" s="1"/>
  <c r="AB47" i="68"/>
  <c r="AA47" i="68"/>
  <c r="AC47" i="68" s="1"/>
  <c r="W47" i="68"/>
  <c r="U47" i="68"/>
  <c r="V47" i="68" s="1"/>
  <c r="Q47" i="68"/>
  <c r="P47" i="68"/>
  <c r="O47" i="68"/>
  <c r="I47" i="68"/>
  <c r="K47" i="68" s="1"/>
  <c r="D47" i="68"/>
  <c r="C47" i="68"/>
  <c r="JE46" i="68"/>
  <c r="JF46" i="68" s="1"/>
  <c r="JD46" i="68"/>
  <c r="JC46" i="68"/>
  <c r="JA46" i="68"/>
  <c r="JB46" i="68" s="1"/>
  <c r="IW46" i="68"/>
  <c r="IV46" i="68"/>
  <c r="IU46" i="68"/>
  <c r="IO46" i="68"/>
  <c r="IQ46" i="68" s="1"/>
  <c r="IJ46" i="68"/>
  <c r="II46" i="68"/>
  <c r="IK46" i="68" s="1"/>
  <c r="IE46" i="68"/>
  <c r="IC46" i="68"/>
  <c r="ID46" i="68" s="1"/>
  <c r="HY46" i="68"/>
  <c r="HX46" i="68"/>
  <c r="HW46" i="68"/>
  <c r="HQ46" i="68"/>
  <c r="HS46" i="68" s="1"/>
  <c r="HL46" i="68"/>
  <c r="HK46" i="68"/>
  <c r="HM46" i="68" s="1"/>
  <c r="HG46" i="68"/>
  <c r="HE46" i="68"/>
  <c r="HF46" i="68" s="1"/>
  <c r="HA46" i="68"/>
  <c r="GZ46" i="68"/>
  <c r="GY46" i="68"/>
  <c r="GS46" i="68"/>
  <c r="GU46" i="68" s="1"/>
  <c r="GN46" i="68"/>
  <c r="GM46" i="68"/>
  <c r="GO46" i="68" s="1"/>
  <c r="GI46" i="68"/>
  <c r="GG46" i="68"/>
  <c r="GH46" i="68" s="1"/>
  <c r="GC46" i="68"/>
  <c r="GB46" i="68"/>
  <c r="GA46" i="68"/>
  <c r="FU46" i="68"/>
  <c r="FW46" i="68" s="1"/>
  <c r="FP46" i="68"/>
  <c r="FO46" i="68"/>
  <c r="FQ46" i="68" s="1"/>
  <c r="FK46" i="68"/>
  <c r="FI46" i="68"/>
  <c r="FJ46" i="68" s="1"/>
  <c r="FE46" i="68"/>
  <c r="FD46" i="68"/>
  <c r="FC46" i="68"/>
  <c r="EW46" i="68"/>
  <c r="EY46" i="68" s="1"/>
  <c r="ER46" i="68"/>
  <c r="EQ46" i="68"/>
  <c r="ES46" i="68" s="1"/>
  <c r="EM46" i="68"/>
  <c r="EK46" i="68"/>
  <c r="EL46" i="68" s="1"/>
  <c r="EG46" i="68"/>
  <c r="EF46" i="68"/>
  <c r="EE46" i="68"/>
  <c r="DY46" i="68"/>
  <c r="EA46" i="68" s="1"/>
  <c r="DT46" i="68"/>
  <c r="DS46" i="68"/>
  <c r="DU46" i="68" s="1"/>
  <c r="DO46" i="68"/>
  <c r="DM46" i="68"/>
  <c r="DN46" i="68" s="1"/>
  <c r="DI46" i="68"/>
  <c r="DH46" i="68"/>
  <c r="DG46" i="68"/>
  <c r="DA46" i="68"/>
  <c r="DC46" i="68" s="1"/>
  <c r="CV46" i="68"/>
  <c r="CU46" i="68"/>
  <c r="CW46" i="68" s="1"/>
  <c r="CQ46" i="68"/>
  <c r="CO46" i="68"/>
  <c r="CP46" i="68" s="1"/>
  <c r="CK46" i="68"/>
  <c r="CJ46" i="68"/>
  <c r="CI46" i="68"/>
  <c r="CC46" i="68"/>
  <c r="CE46" i="68" s="1"/>
  <c r="BX46" i="68"/>
  <c r="BW46" i="68"/>
  <c r="BY46" i="68" s="1"/>
  <c r="BS46" i="68"/>
  <c r="BQ46" i="68"/>
  <c r="JN46" i="68" s="1"/>
  <c r="BM46" i="68"/>
  <c r="BL46" i="68"/>
  <c r="BK46" i="68"/>
  <c r="BE46" i="68"/>
  <c r="BG46" i="68" s="1"/>
  <c r="AZ46" i="68"/>
  <c r="AY46" i="68"/>
  <c r="BA46" i="68" s="1"/>
  <c r="AU46" i="68"/>
  <c r="AS46" i="68"/>
  <c r="AT46" i="68" s="1"/>
  <c r="AO46" i="68"/>
  <c r="AN46" i="68"/>
  <c r="AM46" i="68"/>
  <c r="AG46" i="68"/>
  <c r="AI46" i="68" s="1"/>
  <c r="AB46" i="68"/>
  <c r="AA46" i="68"/>
  <c r="AC46" i="68" s="1"/>
  <c r="W46" i="68"/>
  <c r="U46" i="68"/>
  <c r="V46" i="68" s="1"/>
  <c r="Q46" i="68"/>
  <c r="P46" i="68"/>
  <c r="O46" i="68"/>
  <c r="I46" i="68"/>
  <c r="K46" i="68" s="1"/>
  <c r="D46" i="68"/>
  <c r="C46" i="68"/>
  <c r="JE45" i="68"/>
  <c r="JF45" i="68" s="1"/>
  <c r="JD45" i="68"/>
  <c r="JC45" i="68"/>
  <c r="JA45" i="68"/>
  <c r="JB45" i="68" s="1"/>
  <c r="IW45" i="68"/>
  <c r="IV45" i="68"/>
  <c r="IU45" i="68"/>
  <c r="IO45" i="68"/>
  <c r="IQ45" i="68" s="1"/>
  <c r="IJ45" i="68"/>
  <c r="II45" i="68"/>
  <c r="IK45" i="68" s="1"/>
  <c r="IE45" i="68"/>
  <c r="IC45" i="68"/>
  <c r="ID45" i="68" s="1"/>
  <c r="HY45" i="68"/>
  <c r="HX45" i="68"/>
  <c r="HW45" i="68"/>
  <c r="HQ45" i="68"/>
  <c r="HS45" i="68" s="1"/>
  <c r="HL45" i="68"/>
  <c r="HK45" i="68"/>
  <c r="HM45" i="68" s="1"/>
  <c r="HG45" i="68"/>
  <c r="HE45" i="68"/>
  <c r="HF45" i="68" s="1"/>
  <c r="HA45" i="68"/>
  <c r="GZ45" i="68"/>
  <c r="GY45" i="68"/>
  <c r="GS45" i="68"/>
  <c r="GU45" i="68" s="1"/>
  <c r="GN45" i="68"/>
  <c r="GM45" i="68"/>
  <c r="GO45" i="68" s="1"/>
  <c r="GI45" i="68"/>
  <c r="GG45" i="68"/>
  <c r="GH45" i="68" s="1"/>
  <c r="GC45" i="68"/>
  <c r="GB45" i="68"/>
  <c r="GA45" i="68"/>
  <c r="FU45" i="68"/>
  <c r="FW45" i="68" s="1"/>
  <c r="FP45" i="68"/>
  <c r="FO45" i="68"/>
  <c r="FQ45" i="68" s="1"/>
  <c r="FK45" i="68"/>
  <c r="FI45" i="68"/>
  <c r="FJ45" i="68" s="1"/>
  <c r="FE45" i="68"/>
  <c r="FD45" i="68"/>
  <c r="FC45" i="68"/>
  <c r="EW45" i="68"/>
  <c r="EY45" i="68" s="1"/>
  <c r="ER45" i="68"/>
  <c r="EQ45" i="68"/>
  <c r="ES45" i="68" s="1"/>
  <c r="EM45" i="68"/>
  <c r="EK45" i="68"/>
  <c r="EL45" i="68" s="1"/>
  <c r="EG45" i="68"/>
  <c r="EF45" i="68"/>
  <c r="EE45" i="68"/>
  <c r="DY45" i="68"/>
  <c r="EA45" i="68" s="1"/>
  <c r="DT45" i="68"/>
  <c r="DS45" i="68"/>
  <c r="DU45" i="68" s="1"/>
  <c r="DO45" i="68"/>
  <c r="DM45" i="68"/>
  <c r="DN45" i="68" s="1"/>
  <c r="DI45" i="68"/>
  <c r="DH45" i="68"/>
  <c r="DG45" i="68"/>
  <c r="DA45" i="68"/>
  <c r="DC45" i="68" s="1"/>
  <c r="CV45" i="68"/>
  <c r="CU45" i="68"/>
  <c r="CW45" i="68" s="1"/>
  <c r="CQ45" i="68"/>
  <c r="CO45" i="68"/>
  <c r="CP45" i="68" s="1"/>
  <c r="CK45" i="68"/>
  <c r="CJ45" i="68"/>
  <c r="CI45" i="68"/>
  <c r="CC45" i="68"/>
  <c r="CE45" i="68" s="1"/>
  <c r="BX45" i="68"/>
  <c r="BW45" i="68"/>
  <c r="BY45" i="68" s="1"/>
  <c r="BS45" i="68"/>
  <c r="BQ45" i="68"/>
  <c r="JN45" i="68" s="1"/>
  <c r="BM45" i="68"/>
  <c r="BL45" i="68"/>
  <c r="BK45" i="68"/>
  <c r="BE45" i="68"/>
  <c r="BG45" i="68" s="1"/>
  <c r="AZ45" i="68"/>
  <c r="AY45" i="68"/>
  <c r="BA45" i="68" s="1"/>
  <c r="AU45" i="68"/>
  <c r="AS45" i="68"/>
  <c r="AT45" i="68" s="1"/>
  <c r="AO45" i="68"/>
  <c r="AN45" i="68"/>
  <c r="AM45" i="68"/>
  <c r="AG45" i="68"/>
  <c r="AI45" i="68" s="1"/>
  <c r="AB45" i="68"/>
  <c r="AA45" i="68"/>
  <c r="AC45" i="68" s="1"/>
  <c r="W45" i="68"/>
  <c r="U45" i="68"/>
  <c r="V45" i="68" s="1"/>
  <c r="Q45" i="68"/>
  <c r="P45" i="68"/>
  <c r="O45" i="68"/>
  <c r="I45" i="68"/>
  <c r="K45" i="68" s="1"/>
  <c r="D45" i="68"/>
  <c r="C45" i="68"/>
  <c r="JE44" i="68"/>
  <c r="JF44" i="68" s="1"/>
  <c r="JD44" i="68"/>
  <c r="JC44" i="68"/>
  <c r="JA44" i="68"/>
  <c r="JB44" i="68" s="1"/>
  <c r="IW44" i="68"/>
  <c r="IV44" i="68"/>
  <c r="IU44" i="68"/>
  <c r="IO44" i="68"/>
  <c r="IQ44" i="68" s="1"/>
  <c r="IJ44" i="68"/>
  <c r="II44" i="68"/>
  <c r="IK44" i="68" s="1"/>
  <c r="IE44" i="68"/>
  <c r="IC44" i="68"/>
  <c r="ID44" i="68" s="1"/>
  <c r="HY44" i="68"/>
  <c r="HX44" i="68"/>
  <c r="HW44" i="68"/>
  <c r="HQ44" i="68"/>
  <c r="HS44" i="68" s="1"/>
  <c r="HL44" i="68"/>
  <c r="HK44" i="68"/>
  <c r="HM44" i="68" s="1"/>
  <c r="HG44" i="68"/>
  <c r="HE44" i="68"/>
  <c r="HF44" i="68" s="1"/>
  <c r="HA44" i="68"/>
  <c r="GZ44" i="68"/>
  <c r="GY44" i="68"/>
  <c r="GS44" i="68"/>
  <c r="GU44" i="68" s="1"/>
  <c r="GN44" i="68"/>
  <c r="GM44" i="68"/>
  <c r="GO44" i="68" s="1"/>
  <c r="GI44" i="68"/>
  <c r="GG44" i="68"/>
  <c r="GH44" i="68" s="1"/>
  <c r="GC44" i="68"/>
  <c r="GB44" i="68"/>
  <c r="GA44" i="68"/>
  <c r="FU44" i="68"/>
  <c r="FW44" i="68" s="1"/>
  <c r="FP44" i="68"/>
  <c r="FO44" i="68"/>
  <c r="FQ44" i="68" s="1"/>
  <c r="FK44" i="68"/>
  <c r="FI44" i="68"/>
  <c r="FJ44" i="68" s="1"/>
  <c r="FE44" i="68"/>
  <c r="FD44" i="68"/>
  <c r="FC44" i="68"/>
  <c r="EW44" i="68"/>
  <c r="EY44" i="68" s="1"/>
  <c r="ER44" i="68"/>
  <c r="EQ44" i="68"/>
  <c r="ES44" i="68" s="1"/>
  <c r="EM44" i="68"/>
  <c r="EK44" i="68"/>
  <c r="EL44" i="68" s="1"/>
  <c r="EG44" i="68"/>
  <c r="EF44" i="68"/>
  <c r="EE44" i="68"/>
  <c r="DY44" i="68"/>
  <c r="EA44" i="68" s="1"/>
  <c r="DT44" i="68"/>
  <c r="DS44" i="68"/>
  <c r="DU44" i="68" s="1"/>
  <c r="DO44" i="68"/>
  <c r="DM44" i="68"/>
  <c r="DN44" i="68" s="1"/>
  <c r="DI44" i="68"/>
  <c r="DH44" i="68"/>
  <c r="DG44" i="68"/>
  <c r="DA44" i="68"/>
  <c r="DC44" i="68" s="1"/>
  <c r="CV44" i="68"/>
  <c r="CU44" i="68"/>
  <c r="CW44" i="68" s="1"/>
  <c r="CQ44" i="68"/>
  <c r="CO44" i="68"/>
  <c r="CP44" i="68" s="1"/>
  <c r="CK44" i="68"/>
  <c r="CJ44" i="68"/>
  <c r="CI44" i="68"/>
  <c r="CC44" i="68"/>
  <c r="CE44" i="68" s="1"/>
  <c r="BX44" i="68"/>
  <c r="BW44" i="68"/>
  <c r="BY44" i="68" s="1"/>
  <c r="BS44" i="68"/>
  <c r="BQ44" i="68"/>
  <c r="JN44" i="68" s="1"/>
  <c r="BM44" i="68"/>
  <c r="BL44" i="68"/>
  <c r="BK44" i="68"/>
  <c r="BE44" i="68"/>
  <c r="BG44" i="68" s="1"/>
  <c r="AZ44" i="68"/>
  <c r="AY44" i="68"/>
  <c r="BA44" i="68" s="1"/>
  <c r="AU44" i="68"/>
  <c r="AS44" i="68"/>
  <c r="AT44" i="68" s="1"/>
  <c r="AO44" i="68"/>
  <c r="AN44" i="68"/>
  <c r="AM44" i="68"/>
  <c r="AG44" i="68"/>
  <c r="AI44" i="68" s="1"/>
  <c r="AB44" i="68"/>
  <c r="AA44" i="68"/>
  <c r="AC44" i="68" s="1"/>
  <c r="W44" i="68"/>
  <c r="U44" i="68"/>
  <c r="V44" i="68" s="1"/>
  <c r="Q44" i="68"/>
  <c r="P44" i="68"/>
  <c r="O44" i="68"/>
  <c r="I44" i="68"/>
  <c r="D44" i="68"/>
  <c r="C44" i="68"/>
  <c r="JG43" i="68"/>
  <c r="JE43" i="68"/>
  <c r="JF43" i="68" s="1"/>
  <c r="JD43" i="68"/>
  <c r="JC43" i="68"/>
  <c r="JA43" i="68"/>
  <c r="JB43" i="68" s="1"/>
  <c r="IW43" i="68"/>
  <c r="IV43" i="68"/>
  <c r="IU43" i="68"/>
  <c r="IO43" i="68"/>
  <c r="IJ43" i="68"/>
  <c r="II43" i="68"/>
  <c r="IK43" i="68" s="1"/>
  <c r="IE43" i="68"/>
  <c r="IC43" i="68"/>
  <c r="ID43" i="68" s="1"/>
  <c r="HY43" i="68"/>
  <c r="HX43" i="68"/>
  <c r="HW43" i="68"/>
  <c r="HQ43" i="68"/>
  <c r="HL43" i="68"/>
  <c r="HK43" i="68"/>
  <c r="HM43" i="68" s="1"/>
  <c r="HG43" i="68"/>
  <c r="HE43" i="68"/>
  <c r="HF43" i="68" s="1"/>
  <c r="HA43" i="68"/>
  <c r="GZ43" i="68"/>
  <c r="GY43" i="68"/>
  <c r="GS43" i="68"/>
  <c r="GN43" i="68"/>
  <c r="GM43" i="68"/>
  <c r="GO43" i="68" s="1"/>
  <c r="GI43" i="68"/>
  <c r="GG43" i="68"/>
  <c r="GH43" i="68" s="1"/>
  <c r="GC43" i="68"/>
  <c r="GB43" i="68"/>
  <c r="GA43" i="68"/>
  <c r="FU43" i="68"/>
  <c r="FP43" i="68"/>
  <c r="FO43" i="68"/>
  <c r="FQ43" i="68" s="1"/>
  <c r="FK43" i="68"/>
  <c r="FI43" i="68"/>
  <c r="FJ43" i="68" s="1"/>
  <c r="FE43" i="68"/>
  <c r="FD43" i="68"/>
  <c r="FC43" i="68"/>
  <c r="EW43" i="68"/>
  <c r="ER43" i="68"/>
  <c r="EQ43" i="68"/>
  <c r="ES43" i="68" s="1"/>
  <c r="EM43" i="68"/>
  <c r="EK43" i="68"/>
  <c r="EL43" i="68" s="1"/>
  <c r="EG43" i="68"/>
  <c r="EF43" i="68"/>
  <c r="EE43" i="68"/>
  <c r="DY43" i="68"/>
  <c r="DT43" i="68"/>
  <c r="DS43" i="68"/>
  <c r="DU43" i="68" s="1"/>
  <c r="DO43" i="68"/>
  <c r="DM43" i="68"/>
  <c r="DN43" i="68" s="1"/>
  <c r="DI43" i="68"/>
  <c r="DH43" i="68"/>
  <c r="DG43" i="68"/>
  <c r="DA43" i="68"/>
  <c r="CV43" i="68"/>
  <c r="CU43" i="68"/>
  <c r="CW43" i="68" s="1"/>
  <c r="CQ43" i="68"/>
  <c r="CO43" i="68"/>
  <c r="CP43" i="68" s="1"/>
  <c r="CK43" i="68"/>
  <c r="CJ43" i="68"/>
  <c r="CI43" i="68"/>
  <c r="CC43" i="68"/>
  <c r="BX43" i="68"/>
  <c r="BW43" i="68"/>
  <c r="BY43" i="68" s="1"/>
  <c r="BS43" i="68"/>
  <c r="BQ43" i="68"/>
  <c r="JN43" i="68" s="1"/>
  <c r="BM43" i="68"/>
  <c r="BL43" i="68"/>
  <c r="BK43" i="68"/>
  <c r="BE43" i="68"/>
  <c r="AZ43" i="68"/>
  <c r="AY43" i="68"/>
  <c r="BA43" i="68" s="1"/>
  <c r="AU43" i="68"/>
  <c r="AS43" i="68"/>
  <c r="AT43" i="68" s="1"/>
  <c r="AO43" i="68"/>
  <c r="AN43" i="68"/>
  <c r="AM43" i="68"/>
  <c r="AG43" i="68"/>
  <c r="AB43" i="68"/>
  <c r="AA43" i="68"/>
  <c r="AC43" i="68" s="1"/>
  <c r="W43" i="68"/>
  <c r="U43" i="68"/>
  <c r="V43" i="68" s="1"/>
  <c r="Q43" i="68"/>
  <c r="P43" i="68"/>
  <c r="O43" i="68"/>
  <c r="I43" i="68"/>
  <c r="D43" i="68"/>
  <c r="C43" i="68"/>
  <c r="JG42" i="68"/>
  <c r="JE42" i="68"/>
  <c r="JF42" i="68" s="1"/>
  <c r="JD42" i="68"/>
  <c r="JC42" i="68"/>
  <c r="JA42" i="68"/>
  <c r="JB42" i="68" s="1"/>
  <c r="IW42" i="68"/>
  <c r="IV42" i="68"/>
  <c r="IU42" i="68"/>
  <c r="IO42" i="68"/>
  <c r="IJ42" i="68"/>
  <c r="II42" i="68"/>
  <c r="IK42" i="68" s="1"/>
  <c r="IE42" i="68"/>
  <c r="IC42" i="68"/>
  <c r="ID42" i="68" s="1"/>
  <c r="HY42" i="68"/>
  <c r="HX42" i="68"/>
  <c r="HW42" i="68"/>
  <c r="HQ42" i="68"/>
  <c r="HL42" i="68"/>
  <c r="HK42" i="68"/>
  <c r="HM42" i="68" s="1"/>
  <c r="HG42" i="68"/>
  <c r="HE42" i="68"/>
  <c r="HF42" i="68" s="1"/>
  <c r="HA42" i="68"/>
  <c r="GZ42" i="68"/>
  <c r="GY42" i="68"/>
  <c r="GS42" i="68"/>
  <c r="GN42" i="68"/>
  <c r="GM42" i="68"/>
  <c r="GO42" i="68" s="1"/>
  <c r="GI42" i="68"/>
  <c r="GG42" i="68"/>
  <c r="GH42" i="68" s="1"/>
  <c r="GC42" i="68"/>
  <c r="GB42" i="68"/>
  <c r="GA42" i="68"/>
  <c r="FU42" i="68"/>
  <c r="FP42" i="68"/>
  <c r="FO42" i="68"/>
  <c r="FQ42" i="68" s="1"/>
  <c r="FK42" i="68"/>
  <c r="FI42" i="68"/>
  <c r="FJ42" i="68" s="1"/>
  <c r="FE42" i="68"/>
  <c r="FD42" i="68"/>
  <c r="FC42" i="68"/>
  <c r="EW42" i="68"/>
  <c r="ER42" i="68"/>
  <c r="EQ42" i="68"/>
  <c r="ES42" i="68" s="1"/>
  <c r="EM42" i="68"/>
  <c r="EK42" i="68"/>
  <c r="EL42" i="68" s="1"/>
  <c r="EG42" i="68"/>
  <c r="EF42" i="68"/>
  <c r="EE42" i="68"/>
  <c r="DY42" i="68"/>
  <c r="DT42" i="68"/>
  <c r="DS42" i="68"/>
  <c r="DU42" i="68" s="1"/>
  <c r="DO42" i="68"/>
  <c r="DM42" i="68"/>
  <c r="DN42" i="68" s="1"/>
  <c r="DI42" i="68"/>
  <c r="DH42" i="68"/>
  <c r="DG42" i="68"/>
  <c r="DA42" i="68"/>
  <c r="CV42" i="68"/>
  <c r="CU42" i="68"/>
  <c r="CW42" i="68" s="1"/>
  <c r="CQ42" i="68"/>
  <c r="CO42" i="68"/>
  <c r="CP42" i="68" s="1"/>
  <c r="CK42" i="68"/>
  <c r="CJ42" i="68"/>
  <c r="CI42" i="68"/>
  <c r="CC42" i="68"/>
  <c r="BX42" i="68"/>
  <c r="BW42" i="68"/>
  <c r="BY42" i="68" s="1"/>
  <c r="BS42" i="68"/>
  <c r="BQ42" i="68"/>
  <c r="JN42" i="68" s="1"/>
  <c r="BM42" i="68"/>
  <c r="BL42" i="68"/>
  <c r="BK42" i="68"/>
  <c r="BE42" i="68"/>
  <c r="AZ42" i="68"/>
  <c r="AY42" i="68"/>
  <c r="BA42" i="68" s="1"/>
  <c r="AU42" i="68"/>
  <c r="AS42" i="68"/>
  <c r="AT42" i="68" s="1"/>
  <c r="AO42" i="68"/>
  <c r="AN42" i="68"/>
  <c r="AM42" i="68"/>
  <c r="AG42" i="68"/>
  <c r="AB42" i="68"/>
  <c r="AA42" i="68"/>
  <c r="AC42" i="68" s="1"/>
  <c r="W42" i="68"/>
  <c r="U42" i="68"/>
  <c r="V42" i="68" s="1"/>
  <c r="Q42" i="68"/>
  <c r="P42" i="68"/>
  <c r="O42" i="68"/>
  <c r="I42" i="68"/>
  <c r="D42" i="68"/>
  <c r="C42" i="68"/>
  <c r="JG41" i="68"/>
  <c r="JE41" i="68"/>
  <c r="JF41" i="68" s="1"/>
  <c r="JD41" i="68"/>
  <c r="JC41" i="68"/>
  <c r="JA41" i="68"/>
  <c r="JB41" i="68" s="1"/>
  <c r="IW41" i="68"/>
  <c r="IV41" i="68"/>
  <c r="IU41" i="68"/>
  <c r="IO41" i="68"/>
  <c r="IJ41" i="68"/>
  <c r="II41" i="68"/>
  <c r="IK41" i="68" s="1"/>
  <c r="IE41" i="68"/>
  <c r="IC41" i="68"/>
  <c r="ID41" i="68" s="1"/>
  <c r="HY41" i="68"/>
  <c r="HX41" i="68"/>
  <c r="HW41" i="68"/>
  <c r="HQ41" i="68"/>
  <c r="HL41" i="68"/>
  <c r="HK41" i="68"/>
  <c r="HM41" i="68" s="1"/>
  <c r="HG41" i="68"/>
  <c r="HE41" i="68"/>
  <c r="HF41" i="68" s="1"/>
  <c r="HA41" i="68"/>
  <c r="GZ41" i="68"/>
  <c r="GY41" i="68"/>
  <c r="GS41" i="68"/>
  <c r="GN41" i="68"/>
  <c r="GM41" i="68"/>
  <c r="GO41" i="68" s="1"/>
  <c r="GI41" i="68"/>
  <c r="GG41" i="68"/>
  <c r="GH41" i="68" s="1"/>
  <c r="GC41" i="68"/>
  <c r="GB41" i="68"/>
  <c r="GA41" i="68"/>
  <c r="FU41" i="68"/>
  <c r="FP41" i="68"/>
  <c r="FO41" i="68"/>
  <c r="FQ41" i="68" s="1"/>
  <c r="FK41" i="68"/>
  <c r="FI41" i="68"/>
  <c r="FJ41" i="68" s="1"/>
  <c r="FE41" i="68"/>
  <c r="FD41" i="68"/>
  <c r="FC41" i="68"/>
  <c r="EW41" i="68"/>
  <c r="ER41" i="68"/>
  <c r="EQ41" i="68"/>
  <c r="ES41" i="68" s="1"/>
  <c r="EM41" i="68"/>
  <c r="EK41" i="68"/>
  <c r="EL41" i="68" s="1"/>
  <c r="EG41" i="68"/>
  <c r="EF41" i="68"/>
  <c r="EE41" i="68"/>
  <c r="DY41" i="68"/>
  <c r="DT41" i="68"/>
  <c r="DS41" i="68"/>
  <c r="DU41" i="68" s="1"/>
  <c r="DO41" i="68"/>
  <c r="DM41" i="68"/>
  <c r="DN41" i="68" s="1"/>
  <c r="DI41" i="68"/>
  <c r="DH41" i="68"/>
  <c r="DG41" i="68"/>
  <c r="DA41" i="68"/>
  <c r="CV41" i="68"/>
  <c r="CU41" i="68"/>
  <c r="CW41" i="68" s="1"/>
  <c r="CQ41" i="68"/>
  <c r="CO41" i="68"/>
  <c r="CP41" i="68" s="1"/>
  <c r="CK41" i="68"/>
  <c r="CJ41" i="68"/>
  <c r="CI41" i="68"/>
  <c r="CC41" i="68"/>
  <c r="BX41" i="68"/>
  <c r="BW41" i="68"/>
  <c r="BY41" i="68" s="1"/>
  <c r="BS41" i="68"/>
  <c r="BQ41" i="68"/>
  <c r="JN41" i="68" s="1"/>
  <c r="BM41" i="68"/>
  <c r="BL41" i="68"/>
  <c r="BK41" i="68"/>
  <c r="BE41" i="68"/>
  <c r="AZ41" i="68"/>
  <c r="AY41" i="68"/>
  <c r="BA41" i="68" s="1"/>
  <c r="AU41" i="68"/>
  <c r="AS41" i="68"/>
  <c r="AT41" i="68" s="1"/>
  <c r="AO41" i="68"/>
  <c r="AN41" i="68"/>
  <c r="AM41" i="68"/>
  <c r="AG41" i="68"/>
  <c r="AB41" i="68"/>
  <c r="AA41" i="68"/>
  <c r="AC41" i="68" s="1"/>
  <c r="W41" i="68"/>
  <c r="U41" i="68"/>
  <c r="V41" i="68" s="1"/>
  <c r="Q41" i="68"/>
  <c r="P41" i="68"/>
  <c r="O41" i="68"/>
  <c r="I41" i="68"/>
  <c r="D41" i="68"/>
  <c r="C41" i="68"/>
  <c r="JG40" i="68"/>
  <c r="JE40" i="68"/>
  <c r="JF40" i="68" s="1"/>
  <c r="JD40" i="68"/>
  <c r="JC40" i="68"/>
  <c r="JA40" i="68"/>
  <c r="JB40" i="68" s="1"/>
  <c r="IW40" i="68"/>
  <c r="IV40" i="68"/>
  <c r="IU40" i="68"/>
  <c r="IO40" i="68"/>
  <c r="IJ40" i="68"/>
  <c r="II40" i="68"/>
  <c r="IK40" i="68" s="1"/>
  <c r="IC40" i="68"/>
  <c r="ID40" i="68" s="1"/>
  <c r="HY40" i="68"/>
  <c r="HX40" i="68"/>
  <c r="HW40" i="68"/>
  <c r="HS40" i="68"/>
  <c r="HQ40" i="68"/>
  <c r="HR40" i="68" s="1"/>
  <c r="HL40" i="68"/>
  <c r="HK40" i="68"/>
  <c r="HM40" i="68" s="1"/>
  <c r="HG40" i="68"/>
  <c r="HE40" i="68"/>
  <c r="HF40" i="68" s="1"/>
  <c r="HA40" i="68"/>
  <c r="GZ40" i="68"/>
  <c r="GY40" i="68"/>
  <c r="GS40" i="68"/>
  <c r="GT40" i="68" s="1"/>
  <c r="GN40" i="68"/>
  <c r="GM40" i="68"/>
  <c r="GO40" i="68" s="1"/>
  <c r="GG40" i="68"/>
  <c r="GH40" i="68" s="1"/>
  <c r="GC40" i="68"/>
  <c r="GB40" i="68"/>
  <c r="GA40" i="68"/>
  <c r="FW40" i="68"/>
  <c r="FU40" i="68"/>
  <c r="FV40" i="68" s="1"/>
  <c r="FP40" i="68"/>
  <c r="FO40" i="68"/>
  <c r="FQ40" i="68" s="1"/>
  <c r="FK40" i="68"/>
  <c r="FI40" i="68"/>
  <c r="FJ40" i="68" s="1"/>
  <c r="FE40" i="68"/>
  <c r="FD40" i="68"/>
  <c r="FC40" i="68"/>
  <c r="EW40" i="68"/>
  <c r="EX40" i="68" s="1"/>
  <c r="ER40" i="68"/>
  <c r="EQ40" i="68"/>
  <c r="ES40" i="68" s="1"/>
  <c r="EK40" i="68"/>
  <c r="EL40" i="68" s="1"/>
  <c r="EG40" i="68"/>
  <c r="EF40" i="68"/>
  <c r="EE40" i="68"/>
  <c r="EA40" i="68"/>
  <c r="DY40" i="68"/>
  <c r="DT40" i="68"/>
  <c r="DS40" i="68"/>
  <c r="DU40" i="68" s="1"/>
  <c r="DO40" i="68"/>
  <c r="DM40" i="68"/>
  <c r="DN40" i="68" s="1"/>
  <c r="DI40" i="68"/>
  <c r="DH40" i="68"/>
  <c r="DG40" i="68"/>
  <c r="DA40" i="68"/>
  <c r="DB40" i="68" s="1"/>
  <c r="CV40" i="68"/>
  <c r="CU40" i="68"/>
  <c r="CW40" i="68" s="1"/>
  <c r="CO40" i="68"/>
  <c r="CP40" i="68" s="1"/>
  <c r="CK40" i="68"/>
  <c r="CJ40" i="68"/>
  <c r="CI40" i="68"/>
  <c r="CE40" i="68"/>
  <c r="CC40" i="68"/>
  <c r="CD40" i="68" s="1"/>
  <c r="BX40" i="68"/>
  <c r="BW40" i="68"/>
  <c r="BY40" i="68" s="1"/>
  <c r="BS40" i="68"/>
  <c r="BQ40" i="68"/>
  <c r="BM40" i="68"/>
  <c r="BL40" i="68"/>
  <c r="BK40" i="68"/>
  <c r="BE40" i="68"/>
  <c r="AZ40" i="68"/>
  <c r="AY40" i="68"/>
  <c r="BA40" i="68" s="1"/>
  <c r="AS40" i="68"/>
  <c r="AT40" i="68" s="1"/>
  <c r="AO40" i="68"/>
  <c r="AN40" i="68"/>
  <c r="AM40" i="68"/>
  <c r="AI40" i="68"/>
  <c r="AG40" i="68"/>
  <c r="AH40" i="68" s="1"/>
  <c r="AB40" i="68"/>
  <c r="AA40" i="68"/>
  <c r="AC40" i="68" s="1"/>
  <c r="W40" i="68"/>
  <c r="U40" i="68"/>
  <c r="V40" i="68" s="1"/>
  <c r="Q40" i="68"/>
  <c r="P40" i="68"/>
  <c r="O40" i="68"/>
  <c r="I40" i="68"/>
  <c r="J40" i="68" s="1"/>
  <c r="D40" i="68"/>
  <c r="C40" i="68"/>
  <c r="JE39" i="68"/>
  <c r="JD39" i="68"/>
  <c r="JC39" i="68"/>
  <c r="JA39" i="68"/>
  <c r="JB39" i="68" s="1"/>
  <c r="IW39" i="68"/>
  <c r="IV39" i="68"/>
  <c r="IU39" i="68"/>
  <c r="IO39" i="68"/>
  <c r="IP39" i="68" s="1"/>
  <c r="IJ39" i="68"/>
  <c r="II39" i="68"/>
  <c r="IK39" i="68" s="1"/>
  <c r="IC39" i="68"/>
  <c r="ID39" i="68" s="1"/>
  <c r="HY39" i="68"/>
  <c r="HX39" i="68"/>
  <c r="HW39" i="68"/>
  <c r="HS39" i="68"/>
  <c r="HQ39" i="68"/>
  <c r="HR39" i="68" s="1"/>
  <c r="HL39" i="68"/>
  <c r="HK39" i="68"/>
  <c r="HM39" i="68" s="1"/>
  <c r="HG39" i="68"/>
  <c r="HE39" i="68"/>
  <c r="HF39" i="68" s="1"/>
  <c r="HA39" i="68"/>
  <c r="GZ39" i="68"/>
  <c r="GY39" i="68"/>
  <c r="GS39" i="68"/>
  <c r="GT39" i="68" s="1"/>
  <c r="GN39" i="68"/>
  <c r="GM39" i="68"/>
  <c r="GO39" i="68" s="1"/>
  <c r="GG39" i="68"/>
  <c r="GH39" i="68" s="1"/>
  <c r="GC39" i="68"/>
  <c r="GB39" i="68"/>
  <c r="GA39" i="68"/>
  <c r="FW39" i="68"/>
  <c r="FU39" i="68"/>
  <c r="FV39" i="68" s="1"/>
  <c r="FP39" i="68"/>
  <c r="FO39" i="68"/>
  <c r="FQ39" i="68" s="1"/>
  <c r="FK39" i="68"/>
  <c r="FI39" i="68"/>
  <c r="FJ39" i="68" s="1"/>
  <c r="FE39" i="68"/>
  <c r="FD39" i="68"/>
  <c r="FC39" i="68"/>
  <c r="EW39" i="68"/>
  <c r="EX39" i="68" s="1"/>
  <c r="ER39" i="68"/>
  <c r="EQ39" i="68"/>
  <c r="ES39" i="68" s="1"/>
  <c r="EK39" i="68"/>
  <c r="EL39" i="68" s="1"/>
  <c r="EG39" i="68"/>
  <c r="EF39" i="68"/>
  <c r="EE39" i="68"/>
  <c r="EA39" i="68"/>
  <c r="DY39" i="68"/>
  <c r="DT39" i="68"/>
  <c r="DS39" i="68"/>
  <c r="DU39" i="68" s="1"/>
  <c r="DO39" i="68"/>
  <c r="DM39" i="68"/>
  <c r="DN39" i="68" s="1"/>
  <c r="DI39" i="68"/>
  <c r="DH39" i="68"/>
  <c r="DG39" i="68"/>
  <c r="DA39" i="68"/>
  <c r="DB39" i="68" s="1"/>
  <c r="CV39" i="68"/>
  <c r="CU39" i="68"/>
  <c r="CW39" i="68" s="1"/>
  <c r="CO39" i="68"/>
  <c r="CP39" i="68" s="1"/>
  <c r="CK39" i="68"/>
  <c r="CJ39" i="68"/>
  <c r="CI39" i="68"/>
  <c r="CE39" i="68"/>
  <c r="CC39" i="68"/>
  <c r="CD39" i="68" s="1"/>
  <c r="BX39" i="68"/>
  <c r="BW39" i="68"/>
  <c r="BY39" i="68" s="1"/>
  <c r="BS39" i="68"/>
  <c r="BQ39" i="68"/>
  <c r="BR39" i="68" s="1"/>
  <c r="BM39" i="68"/>
  <c r="BL39" i="68"/>
  <c r="BK39" i="68"/>
  <c r="BE39" i="68"/>
  <c r="AZ39" i="68"/>
  <c r="AY39" i="68"/>
  <c r="BA39" i="68" s="1"/>
  <c r="AS39" i="68"/>
  <c r="AT39" i="68" s="1"/>
  <c r="AO39" i="68"/>
  <c r="AN39" i="68"/>
  <c r="AM39" i="68"/>
  <c r="AI39" i="68"/>
  <c r="AG39" i="68"/>
  <c r="AH39" i="68" s="1"/>
  <c r="AB39" i="68"/>
  <c r="AA39" i="68"/>
  <c r="AC39" i="68" s="1"/>
  <c r="W39" i="68"/>
  <c r="U39" i="68"/>
  <c r="V39" i="68" s="1"/>
  <c r="Q39" i="68"/>
  <c r="P39" i="68"/>
  <c r="O39" i="68"/>
  <c r="I39" i="68"/>
  <c r="J39" i="68" s="1"/>
  <c r="D39" i="68"/>
  <c r="C39" i="68"/>
  <c r="JE38" i="68"/>
  <c r="JD38" i="68"/>
  <c r="JC38" i="68"/>
  <c r="JA38" i="68"/>
  <c r="JB38" i="68" s="1"/>
  <c r="IW38" i="68"/>
  <c r="IV38" i="68"/>
  <c r="IU38" i="68"/>
  <c r="IO38" i="68"/>
  <c r="IP38" i="68" s="1"/>
  <c r="II38" i="68"/>
  <c r="IK38" i="68" s="1"/>
  <c r="IC38" i="68"/>
  <c r="ID38" i="68" s="1"/>
  <c r="HY38" i="68"/>
  <c r="HX38" i="68"/>
  <c r="HW38" i="68"/>
  <c r="HQ38" i="68"/>
  <c r="HR38" i="68" s="1"/>
  <c r="HK38" i="68"/>
  <c r="HM38" i="68" s="1"/>
  <c r="HE38" i="68"/>
  <c r="HF38" i="68" s="1"/>
  <c r="HA38" i="68"/>
  <c r="GZ38" i="68"/>
  <c r="GY38" i="68"/>
  <c r="GU38" i="68"/>
  <c r="GS38" i="68"/>
  <c r="GT38" i="68" s="1"/>
  <c r="GM38" i="68"/>
  <c r="GO38" i="68" s="1"/>
  <c r="GG38" i="68"/>
  <c r="GH38" i="68" s="1"/>
  <c r="GC38" i="68"/>
  <c r="GB38" i="68"/>
  <c r="GA38" i="68"/>
  <c r="FU38" i="68"/>
  <c r="FV38" i="68" s="1"/>
  <c r="FO38" i="68"/>
  <c r="FQ38" i="68" s="1"/>
  <c r="FI38" i="68"/>
  <c r="FJ38" i="68" s="1"/>
  <c r="FE38" i="68"/>
  <c r="FD38" i="68"/>
  <c r="FC38" i="68"/>
  <c r="EY38" i="68"/>
  <c r="EW38" i="68"/>
  <c r="EX38" i="68" s="1"/>
  <c r="EQ38" i="68"/>
  <c r="ES38" i="68" s="1"/>
  <c r="EK38" i="68"/>
  <c r="EL38" i="68" s="1"/>
  <c r="EG38" i="68"/>
  <c r="EF38" i="68"/>
  <c r="EE38" i="68"/>
  <c r="DY38" i="68"/>
  <c r="JO38" i="68" s="1"/>
  <c r="DS38" i="68"/>
  <c r="DU38" i="68" s="1"/>
  <c r="DM38" i="68"/>
  <c r="DN38" i="68" s="1"/>
  <c r="DI38" i="68"/>
  <c r="DH38" i="68"/>
  <c r="DG38" i="68"/>
  <c r="DC38" i="68"/>
  <c r="DA38" i="68"/>
  <c r="DB38" i="68" s="1"/>
  <c r="CU38" i="68"/>
  <c r="CW38" i="68" s="1"/>
  <c r="CO38" i="68"/>
  <c r="CP38" i="68" s="1"/>
  <c r="CK38" i="68"/>
  <c r="CJ38" i="68"/>
  <c r="CI38" i="68"/>
  <c r="CC38" i="68"/>
  <c r="CD38" i="68" s="1"/>
  <c r="BW38" i="68"/>
  <c r="BY38" i="68" s="1"/>
  <c r="BQ38" i="68"/>
  <c r="BR38" i="68" s="1"/>
  <c r="BM38" i="68"/>
  <c r="BL38" i="68"/>
  <c r="BK38" i="68"/>
  <c r="BG38" i="68"/>
  <c r="BE38" i="68"/>
  <c r="AY38" i="68"/>
  <c r="BA38" i="68" s="1"/>
  <c r="AS38" i="68"/>
  <c r="AT38" i="68" s="1"/>
  <c r="AO38" i="68"/>
  <c r="AN38" i="68"/>
  <c r="AM38" i="68"/>
  <c r="AG38" i="68"/>
  <c r="AH38" i="68" s="1"/>
  <c r="AA38" i="68"/>
  <c r="AC38" i="68" s="1"/>
  <c r="U38" i="68"/>
  <c r="V38" i="68" s="1"/>
  <c r="Q38" i="68"/>
  <c r="P38" i="68"/>
  <c r="O38" i="68"/>
  <c r="K38" i="68"/>
  <c r="I38" i="68"/>
  <c r="J38" i="68" s="1"/>
  <c r="D38" i="68"/>
  <c r="C38" i="68"/>
  <c r="JP37" i="68"/>
  <c r="JM37" i="68"/>
  <c r="JE37" i="68"/>
  <c r="JD37" i="68"/>
  <c r="JC37" i="68"/>
  <c r="JA37" i="68"/>
  <c r="JB37" i="68" s="1"/>
  <c r="IW37" i="68"/>
  <c r="IV37" i="68"/>
  <c r="IU37" i="68"/>
  <c r="IQ37" i="68"/>
  <c r="IP37" i="68"/>
  <c r="IO37" i="68"/>
  <c r="IJ37" i="68"/>
  <c r="II37" i="68"/>
  <c r="IK37" i="68" s="1"/>
  <c r="IE37" i="68"/>
  <c r="IC37" i="68"/>
  <c r="ID37" i="68" s="1"/>
  <c r="HY37" i="68"/>
  <c r="HX37" i="68"/>
  <c r="HW37" i="68"/>
  <c r="HR37" i="68"/>
  <c r="HQ37" i="68"/>
  <c r="HS37" i="68" s="1"/>
  <c r="HL37" i="68"/>
  <c r="HK37" i="68"/>
  <c r="HM37" i="68" s="1"/>
  <c r="HG37" i="68"/>
  <c r="HE37" i="68"/>
  <c r="HF37" i="68" s="1"/>
  <c r="HA37" i="68"/>
  <c r="GZ37" i="68"/>
  <c r="GY37" i="68"/>
  <c r="GU37" i="68"/>
  <c r="GT37" i="68"/>
  <c r="GS37" i="68"/>
  <c r="GN37" i="68"/>
  <c r="GM37" i="68"/>
  <c r="GO37" i="68" s="1"/>
  <c r="GI37" i="68"/>
  <c r="GG37" i="68"/>
  <c r="GH37" i="68" s="1"/>
  <c r="GC37" i="68"/>
  <c r="GB37" i="68"/>
  <c r="GA37" i="68"/>
  <c r="FV37" i="68"/>
  <c r="FU37" i="68"/>
  <c r="FW37" i="68" s="1"/>
  <c r="FP37" i="68"/>
  <c r="FO37" i="68"/>
  <c r="FQ37" i="68" s="1"/>
  <c r="FK37" i="68"/>
  <c r="FI37" i="68"/>
  <c r="FJ37" i="68" s="1"/>
  <c r="FE37" i="68"/>
  <c r="FD37" i="68"/>
  <c r="FC37" i="68"/>
  <c r="EY37" i="68"/>
  <c r="EX37" i="68"/>
  <c r="EW37" i="68"/>
  <c r="ER37" i="68"/>
  <c r="EQ37" i="68"/>
  <c r="ES37" i="68" s="1"/>
  <c r="EM37" i="68"/>
  <c r="EK37" i="68"/>
  <c r="EL37" i="68" s="1"/>
  <c r="EG37" i="68"/>
  <c r="EF37" i="68"/>
  <c r="EE37" i="68"/>
  <c r="DZ37" i="68"/>
  <c r="DY37" i="68"/>
  <c r="JO37" i="68" s="1"/>
  <c r="DT37" i="68"/>
  <c r="DS37" i="68"/>
  <c r="DU37" i="68" s="1"/>
  <c r="DO37" i="68"/>
  <c r="DM37" i="68"/>
  <c r="DN37" i="68" s="1"/>
  <c r="DI37" i="68"/>
  <c r="DH37" i="68"/>
  <c r="DG37" i="68"/>
  <c r="DC37" i="68"/>
  <c r="DB37" i="68"/>
  <c r="DA37" i="68"/>
  <c r="CV37" i="68"/>
  <c r="CU37" i="68"/>
  <c r="CW37" i="68" s="1"/>
  <c r="CQ37" i="68"/>
  <c r="CO37" i="68"/>
  <c r="CP37" i="68" s="1"/>
  <c r="CK37" i="68"/>
  <c r="CJ37" i="68"/>
  <c r="CI37" i="68"/>
  <c r="CD37" i="68"/>
  <c r="CC37" i="68"/>
  <c r="CE37" i="68" s="1"/>
  <c r="BX37" i="68"/>
  <c r="BW37" i="68"/>
  <c r="BY37" i="68" s="1"/>
  <c r="BS37" i="68"/>
  <c r="BQ37" i="68"/>
  <c r="BR37" i="68" s="1"/>
  <c r="BM37" i="68"/>
  <c r="BL37" i="68"/>
  <c r="BK37" i="68"/>
  <c r="BG37" i="68"/>
  <c r="BF37" i="68"/>
  <c r="BE37" i="68"/>
  <c r="AZ37" i="68"/>
  <c r="AY37" i="68"/>
  <c r="BA37" i="68" s="1"/>
  <c r="AU37" i="68"/>
  <c r="AS37" i="68"/>
  <c r="AT37" i="68" s="1"/>
  <c r="AO37" i="68"/>
  <c r="AN37" i="68"/>
  <c r="AM37" i="68"/>
  <c r="AH37" i="68"/>
  <c r="AG37" i="68"/>
  <c r="AI37" i="68" s="1"/>
  <c r="AB37" i="68"/>
  <c r="AA37" i="68"/>
  <c r="AC37" i="68" s="1"/>
  <c r="W37" i="68"/>
  <c r="U37" i="68"/>
  <c r="V37" i="68" s="1"/>
  <c r="Q37" i="68"/>
  <c r="P37" i="68"/>
  <c r="O37" i="68"/>
  <c r="K37" i="68"/>
  <c r="J37" i="68"/>
  <c r="I37" i="68"/>
  <c r="D37" i="68"/>
  <c r="C37" i="68"/>
  <c r="JE36" i="68"/>
  <c r="JD36" i="68"/>
  <c r="JA36" i="68"/>
  <c r="JB36" i="68" s="1"/>
  <c r="IW36" i="68"/>
  <c r="IV36" i="68"/>
  <c r="IU36" i="68"/>
  <c r="IO36" i="68"/>
  <c r="IP36" i="68" s="1"/>
  <c r="II36" i="68"/>
  <c r="IK36" i="68" s="1"/>
  <c r="IC36" i="68"/>
  <c r="ID36" i="68" s="1"/>
  <c r="HY36" i="68"/>
  <c r="HX36" i="68"/>
  <c r="HW36" i="68"/>
  <c r="HS36" i="68"/>
  <c r="HQ36" i="68"/>
  <c r="HR36" i="68" s="1"/>
  <c r="HK36" i="68"/>
  <c r="HM36" i="68" s="1"/>
  <c r="HE36" i="68"/>
  <c r="HF36" i="68" s="1"/>
  <c r="HA36" i="68"/>
  <c r="GZ36" i="68"/>
  <c r="GY36" i="68"/>
  <c r="GS36" i="68"/>
  <c r="GT36" i="68" s="1"/>
  <c r="GM36" i="68"/>
  <c r="GO36" i="68" s="1"/>
  <c r="GG36" i="68"/>
  <c r="GH36" i="68" s="1"/>
  <c r="GC36" i="68"/>
  <c r="GB36" i="68"/>
  <c r="GA36" i="68"/>
  <c r="FW36" i="68"/>
  <c r="FU36" i="68"/>
  <c r="FV36" i="68" s="1"/>
  <c r="FO36" i="68"/>
  <c r="FQ36" i="68" s="1"/>
  <c r="FI36" i="68"/>
  <c r="FJ36" i="68" s="1"/>
  <c r="FE36" i="68"/>
  <c r="FD36" i="68"/>
  <c r="FC36" i="68"/>
  <c r="EW36" i="68"/>
  <c r="EX36" i="68" s="1"/>
  <c r="EQ36" i="68"/>
  <c r="ES36" i="68" s="1"/>
  <c r="EK36" i="68"/>
  <c r="EL36" i="68" s="1"/>
  <c r="EG36" i="68"/>
  <c r="EF36" i="68"/>
  <c r="EE36" i="68"/>
  <c r="EA36" i="68"/>
  <c r="DY36" i="68"/>
  <c r="DS36" i="68"/>
  <c r="DU36" i="68" s="1"/>
  <c r="DM36" i="68"/>
  <c r="DN36" i="68" s="1"/>
  <c r="DI36" i="68"/>
  <c r="DH36" i="68"/>
  <c r="DG36" i="68"/>
  <c r="DA36" i="68"/>
  <c r="DB36" i="68" s="1"/>
  <c r="CU36" i="68"/>
  <c r="CW36" i="68" s="1"/>
  <c r="CO36" i="68"/>
  <c r="CP36" i="68" s="1"/>
  <c r="CK36" i="68"/>
  <c r="CJ36" i="68"/>
  <c r="CI36" i="68"/>
  <c r="CE36" i="68"/>
  <c r="CC36" i="68"/>
  <c r="CD36" i="68" s="1"/>
  <c r="BW36" i="68"/>
  <c r="BY36" i="68" s="1"/>
  <c r="BQ36" i="68"/>
  <c r="BR36" i="68" s="1"/>
  <c r="BM36" i="68"/>
  <c r="BL36" i="68"/>
  <c r="BK36" i="68"/>
  <c r="BE36" i="68"/>
  <c r="BF36" i="68" s="1"/>
  <c r="AY36" i="68"/>
  <c r="BA36" i="68" s="1"/>
  <c r="AS36" i="68"/>
  <c r="AT36" i="68" s="1"/>
  <c r="AO36" i="68"/>
  <c r="AN36" i="68"/>
  <c r="AM36" i="68"/>
  <c r="AI36" i="68"/>
  <c r="AG36" i="68"/>
  <c r="AH36" i="68" s="1"/>
  <c r="AA36" i="68"/>
  <c r="AC36" i="68" s="1"/>
  <c r="U36" i="68"/>
  <c r="V36" i="68" s="1"/>
  <c r="Q36" i="68"/>
  <c r="P36" i="68"/>
  <c r="O36" i="68"/>
  <c r="I36" i="68"/>
  <c r="J36" i="68" s="1"/>
  <c r="D36" i="68"/>
  <c r="C36" i="68"/>
  <c r="JP35" i="68"/>
  <c r="JM35" i="68"/>
  <c r="JE35" i="68"/>
  <c r="JD35" i="68"/>
  <c r="JC35" i="68"/>
  <c r="JA35" i="68"/>
  <c r="JB35" i="68" s="1"/>
  <c r="IW35" i="68"/>
  <c r="IV35" i="68"/>
  <c r="IU35" i="68"/>
  <c r="IP35" i="68"/>
  <c r="IO35" i="68"/>
  <c r="IQ35" i="68" s="1"/>
  <c r="IJ35" i="68"/>
  <c r="II35" i="68"/>
  <c r="IK35" i="68" s="1"/>
  <c r="IE35" i="68"/>
  <c r="IC35" i="68"/>
  <c r="ID35" i="68" s="1"/>
  <c r="HY35" i="68"/>
  <c r="HX35" i="68"/>
  <c r="HW35" i="68"/>
  <c r="HS35" i="68"/>
  <c r="HR35" i="68"/>
  <c r="HQ35" i="68"/>
  <c r="HL35" i="68"/>
  <c r="HK35" i="68"/>
  <c r="HM35" i="68" s="1"/>
  <c r="HG35" i="68"/>
  <c r="HE35" i="68"/>
  <c r="HF35" i="68" s="1"/>
  <c r="HA35" i="68"/>
  <c r="GZ35" i="68"/>
  <c r="GY35" i="68"/>
  <c r="GT35" i="68"/>
  <c r="GS35" i="68"/>
  <c r="GU35" i="68" s="1"/>
  <c r="GN35" i="68"/>
  <c r="GM35" i="68"/>
  <c r="GO35" i="68" s="1"/>
  <c r="GI35" i="68"/>
  <c r="GG35" i="68"/>
  <c r="GH35" i="68" s="1"/>
  <c r="GC35" i="68"/>
  <c r="GB35" i="68"/>
  <c r="GA35" i="68"/>
  <c r="FW35" i="68"/>
  <c r="FV35" i="68"/>
  <c r="FU35" i="68"/>
  <c r="FP35" i="68"/>
  <c r="FO35" i="68"/>
  <c r="FQ35" i="68" s="1"/>
  <c r="FK35" i="68"/>
  <c r="FI35" i="68"/>
  <c r="FJ35" i="68" s="1"/>
  <c r="FE35" i="68"/>
  <c r="FD35" i="68"/>
  <c r="FC35" i="68"/>
  <c r="EX35" i="68"/>
  <c r="EW35" i="68"/>
  <c r="EY35" i="68" s="1"/>
  <c r="ER35" i="68"/>
  <c r="EQ35" i="68"/>
  <c r="ES35" i="68" s="1"/>
  <c r="EM35" i="68"/>
  <c r="EK35" i="68"/>
  <c r="EL35" i="68" s="1"/>
  <c r="EG35" i="68"/>
  <c r="EF35" i="68"/>
  <c r="EE35" i="68"/>
  <c r="EA35" i="68"/>
  <c r="DZ35" i="68"/>
  <c r="DY35" i="68"/>
  <c r="DT35" i="68"/>
  <c r="DS35" i="68"/>
  <c r="DU35" i="68" s="1"/>
  <c r="DO35" i="68"/>
  <c r="DM35" i="68"/>
  <c r="DN35" i="68" s="1"/>
  <c r="DI35" i="68"/>
  <c r="DH35" i="68"/>
  <c r="DG35" i="68"/>
  <c r="DB35" i="68"/>
  <c r="DA35" i="68"/>
  <c r="DC35" i="68" s="1"/>
  <c r="CV35" i="68"/>
  <c r="CU35" i="68"/>
  <c r="CW35" i="68" s="1"/>
  <c r="CQ35" i="68"/>
  <c r="CO35" i="68"/>
  <c r="CP35" i="68" s="1"/>
  <c r="CK35" i="68"/>
  <c r="CJ35" i="68"/>
  <c r="CI35" i="68"/>
  <c r="CE35" i="68"/>
  <c r="CD35" i="68"/>
  <c r="CC35" i="68"/>
  <c r="BX35" i="68"/>
  <c r="BW35" i="68"/>
  <c r="BY35" i="68" s="1"/>
  <c r="BS35" i="68"/>
  <c r="BQ35" i="68"/>
  <c r="BR35" i="68" s="1"/>
  <c r="BM35" i="68"/>
  <c r="BL35" i="68"/>
  <c r="BK35" i="68"/>
  <c r="BF35" i="68"/>
  <c r="BE35" i="68"/>
  <c r="BG35" i="68" s="1"/>
  <c r="AZ35" i="68"/>
  <c r="AY35" i="68"/>
  <c r="BA35" i="68" s="1"/>
  <c r="AU35" i="68"/>
  <c r="AS35" i="68"/>
  <c r="AT35" i="68" s="1"/>
  <c r="AO35" i="68"/>
  <c r="AN35" i="68"/>
  <c r="AM35" i="68"/>
  <c r="AI35" i="68"/>
  <c r="AH35" i="68"/>
  <c r="AG35" i="68"/>
  <c r="AB35" i="68"/>
  <c r="AA35" i="68"/>
  <c r="AC35" i="68" s="1"/>
  <c r="W35" i="68"/>
  <c r="U35" i="68"/>
  <c r="V35" i="68" s="1"/>
  <c r="Q35" i="68"/>
  <c r="P35" i="68"/>
  <c r="O35" i="68"/>
  <c r="J35" i="68"/>
  <c r="I35" i="68"/>
  <c r="K35" i="68" s="1"/>
  <c r="D35" i="68"/>
  <c r="C35" i="68"/>
  <c r="JE34" i="68"/>
  <c r="JD34" i="68"/>
  <c r="JA34" i="68"/>
  <c r="JB34" i="68" s="1"/>
  <c r="IW34" i="68"/>
  <c r="IV34" i="68"/>
  <c r="IU34" i="68"/>
  <c r="IQ34" i="68"/>
  <c r="IO34" i="68"/>
  <c r="IP34" i="68" s="1"/>
  <c r="II34" i="68"/>
  <c r="IK34" i="68" s="1"/>
  <c r="IC34" i="68"/>
  <c r="ID34" i="68" s="1"/>
  <c r="HY34" i="68"/>
  <c r="HX34" i="68"/>
  <c r="HW34" i="68"/>
  <c r="HQ34" i="68"/>
  <c r="HR34" i="68" s="1"/>
  <c r="HK34" i="68"/>
  <c r="HM34" i="68" s="1"/>
  <c r="HE34" i="68"/>
  <c r="HF34" i="68" s="1"/>
  <c r="HA34" i="68"/>
  <c r="GZ34" i="68"/>
  <c r="GY34" i="68"/>
  <c r="GU34" i="68"/>
  <c r="GS34" i="68"/>
  <c r="GT34" i="68" s="1"/>
  <c r="GM34" i="68"/>
  <c r="GO34" i="68" s="1"/>
  <c r="GG34" i="68"/>
  <c r="GH34" i="68" s="1"/>
  <c r="GC34" i="68"/>
  <c r="GB34" i="68"/>
  <c r="GA34" i="68"/>
  <c r="FU34" i="68"/>
  <c r="FV34" i="68" s="1"/>
  <c r="FO34" i="68"/>
  <c r="FQ34" i="68" s="1"/>
  <c r="FI34" i="68"/>
  <c r="FJ34" i="68" s="1"/>
  <c r="FE34" i="68"/>
  <c r="FD34" i="68"/>
  <c r="FC34" i="68"/>
  <c r="EY34" i="68"/>
  <c r="EW34" i="68"/>
  <c r="EX34" i="68" s="1"/>
  <c r="EQ34" i="68"/>
  <c r="ES34" i="68" s="1"/>
  <c r="EK34" i="68"/>
  <c r="EL34" i="68" s="1"/>
  <c r="EG34" i="68"/>
  <c r="EF34" i="68"/>
  <c r="EE34" i="68"/>
  <c r="DY34" i="68"/>
  <c r="JO34" i="68" s="1"/>
  <c r="DS34" i="68"/>
  <c r="DU34" i="68" s="1"/>
  <c r="DM34" i="68"/>
  <c r="DN34" i="68" s="1"/>
  <c r="DI34" i="68"/>
  <c r="DH34" i="68"/>
  <c r="DG34" i="68"/>
  <c r="DC34" i="68"/>
  <c r="DA34" i="68"/>
  <c r="DB34" i="68" s="1"/>
  <c r="CU34" i="68"/>
  <c r="CW34" i="68" s="1"/>
  <c r="CO34" i="68"/>
  <c r="CP34" i="68" s="1"/>
  <c r="CK34" i="68"/>
  <c r="CJ34" i="68"/>
  <c r="CI34" i="68"/>
  <c r="CC34" i="68"/>
  <c r="CD34" i="68" s="1"/>
  <c r="BW34" i="68"/>
  <c r="BY34" i="68" s="1"/>
  <c r="BQ34" i="68"/>
  <c r="BR34" i="68" s="1"/>
  <c r="BM34" i="68"/>
  <c r="BL34" i="68"/>
  <c r="BK34" i="68"/>
  <c r="BG34" i="68"/>
  <c r="BE34" i="68"/>
  <c r="JM34" i="68" s="1"/>
  <c r="AY34" i="68"/>
  <c r="BA34" i="68" s="1"/>
  <c r="AS34" i="68"/>
  <c r="AT34" i="68" s="1"/>
  <c r="AO34" i="68"/>
  <c r="AN34" i="68"/>
  <c r="AM34" i="68"/>
  <c r="AG34" i="68"/>
  <c r="AH34" i="68" s="1"/>
  <c r="AA34" i="68"/>
  <c r="AC34" i="68" s="1"/>
  <c r="U34" i="68"/>
  <c r="V34" i="68" s="1"/>
  <c r="Q34" i="68"/>
  <c r="P34" i="68"/>
  <c r="O34" i="68"/>
  <c r="K34" i="68"/>
  <c r="I34" i="68"/>
  <c r="J34" i="68" s="1"/>
  <c r="D34" i="68"/>
  <c r="C34" i="68"/>
  <c r="JP33" i="68"/>
  <c r="JM33" i="68"/>
  <c r="JE33" i="68"/>
  <c r="JD33" i="68"/>
  <c r="JC33" i="68"/>
  <c r="JA33" i="68"/>
  <c r="JB33" i="68" s="1"/>
  <c r="IW33" i="68"/>
  <c r="IV33" i="68"/>
  <c r="IU33" i="68"/>
  <c r="IQ33" i="68"/>
  <c r="IP33" i="68"/>
  <c r="IO33" i="68"/>
  <c r="IJ33" i="68"/>
  <c r="II33" i="68"/>
  <c r="IK33" i="68" s="1"/>
  <c r="IE33" i="68"/>
  <c r="IC33" i="68"/>
  <c r="ID33" i="68" s="1"/>
  <c r="HY33" i="68"/>
  <c r="HX33" i="68"/>
  <c r="HW33" i="68"/>
  <c r="HR33" i="68"/>
  <c r="HQ33" i="68"/>
  <c r="HS33" i="68" s="1"/>
  <c r="HL33" i="68"/>
  <c r="HK33" i="68"/>
  <c r="HM33" i="68" s="1"/>
  <c r="HG33" i="68"/>
  <c r="HE33" i="68"/>
  <c r="HF33" i="68" s="1"/>
  <c r="HA33" i="68"/>
  <c r="GZ33" i="68"/>
  <c r="GY33" i="68"/>
  <c r="GU33" i="68"/>
  <c r="GT33" i="68"/>
  <c r="GS33" i="68"/>
  <c r="GN33" i="68"/>
  <c r="GM33" i="68"/>
  <c r="GO33" i="68" s="1"/>
  <c r="GI33" i="68"/>
  <c r="GG33" i="68"/>
  <c r="GH33" i="68" s="1"/>
  <c r="GC33" i="68"/>
  <c r="GB33" i="68"/>
  <c r="GA33" i="68"/>
  <c r="FV33" i="68"/>
  <c r="FU33" i="68"/>
  <c r="FW33" i="68" s="1"/>
  <c r="FP33" i="68"/>
  <c r="FO33" i="68"/>
  <c r="FQ33" i="68" s="1"/>
  <c r="FK33" i="68"/>
  <c r="FI33" i="68"/>
  <c r="FJ33" i="68" s="1"/>
  <c r="FE33" i="68"/>
  <c r="FD33" i="68"/>
  <c r="FC33" i="68"/>
  <c r="EY33" i="68"/>
  <c r="EX33" i="68"/>
  <c r="EW33" i="68"/>
  <c r="ER33" i="68"/>
  <c r="EQ33" i="68"/>
  <c r="ES33" i="68" s="1"/>
  <c r="EM33" i="68"/>
  <c r="EK33" i="68"/>
  <c r="EL33" i="68" s="1"/>
  <c r="EG33" i="68"/>
  <c r="EF33" i="68"/>
  <c r="EE33" i="68"/>
  <c r="DZ33" i="68"/>
  <c r="DY33" i="68"/>
  <c r="JO33" i="68" s="1"/>
  <c r="DT33" i="68"/>
  <c r="DS33" i="68"/>
  <c r="DU33" i="68" s="1"/>
  <c r="DO33" i="68"/>
  <c r="DM33" i="68"/>
  <c r="DN33" i="68" s="1"/>
  <c r="DI33" i="68"/>
  <c r="DH33" i="68"/>
  <c r="DG33" i="68"/>
  <c r="DC33" i="68"/>
  <c r="DB33" i="68"/>
  <c r="DA33" i="68"/>
  <c r="CV33" i="68"/>
  <c r="CU33" i="68"/>
  <c r="CW33" i="68" s="1"/>
  <c r="CQ33" i="68"/>
  <c r="CO33" i="68"/>
  <c r="CP33" i="68" s="1"/>
  <c r="CK33" i="68"/>
  <c r="CJ33" i="68"/>
  <c r="CI33" i="68"/>
  <c r="CD33" i="68"/>
  <c r="CC33" i="68"/>
  <c r="CE33" i="68" s="1"/>
  <c r="BX33" i="68"/>
  <c r="BW33" i="68"/>
  <c r="BY33" i="68" s="1"/>
  <c r="BS33" i="68"/>
  <c r="BQ33" i="68"/>
  <c r="BR33" i="68" s="1"/>
  <c r="BM33" i="68"/>
  <c r="BL33" i="68"/>
  <c r="BK33" i="68"/>
  <c r="BG33" i="68"/>
  <c r="BF33" i="68"/>
  <c r="BE33" i="68"/>
  <c r="AZ33" i="68"/>
  <c r="AY33" i="68"/>
  <c r="BA33" i="68" s="1"/>
  <c r="AU33" i="68"/>
  <c r="AS33" i="68"/>
  <c r="AT33" i="68" s="1"/>
  <c r="AO33" i="68"/>
  <c r="AN33" i="68"/>
  <c r="AM33" i="68"/>
  <c r="AH33" i="68"/>
  <c r="AG33" i="68"/>
  <c r="AI33" i="68" s="1"/>
  <c r="AB33" i="68"/>
  <c r="AA33" i="68"/>
  <c r="AC33" i="68" s="1"/>
  <c r="W33" i="68"/>
  <c r="U33" i="68"/>
  <c r="V33" i="68" s="1"/>
  <c r="Q33" i="68"/>
  <c r="P33" i="68"/>
  <c r="O33" i="68"/>
  <c r="K33" i="68"/>
  <c r="J33" i="68"/>
  <c r="I33" i="68"/>
  <c r="D33" i="68"/>
  <c r="C33" i="68"/>
  <c r="JE32" i="68"/>
  <c r="JD32" i="68"/>
  <c r="JA32" i="68"/>
  <c r="JB32" i="68" s="1"/>
  <c r="IW32" i="68"/>
  <c r="IV32" i="68"/>
  <c r="IU32" i="68"/>
  <c r="IO32" i="68"/>
  <c r="IP32" i="68" s="1"/>
  <c r="II32" i="68"/>
  <c r="IK32" i="68" s="1"/>
  <c r="IC32" i="68"/>
  <c r="ID32" i="68" s="1"/>
  <c r="HY32" i="68"/>
  <c r="HX32" i="68"/>
  <c r="HW32" i="68"/>
  <c r="HS32" i="68"/>
  <c r="HQ32" i="68"/>
  <c r="HR32" i="68" s="1"/>
  <c r="HK32" i="68"/>
  <c r="HM32" i="68" s="1"/>
  <c r="HE32" i="68"/>
  <c r="HF32" i="68" s="1"/>
  <c r="HA32" i="68"/>
  <c r="GZ32" i="68"/>
  <c r="GY32" i="68"/>
  <c r="GS32" i="68"/>
  <c r="GT32" i="68" s="1"/>
  <c r="GM32" i="68"/>
  <c r="GO32" i="68" s="1"/>
  <c r="GG32" i="68"/>
  <c r="GH32" i="68" s="1"/>
  <c r="GC32" i="68"/>
  <c r="GB32" i="68"/>
  <c r="GA32" i="68"/>
  <c r="FW32" i="68"/>
  <c r="FU32" i="68"/>
  <c r="FV32" i="68" s="1"/>
  <c r="FO32" i="68"/>
  <c r="FQ32" i="68" s="1"/>
  <c r="FI32" i="68"/>
  <c r="FJ32" i="68" s="1"/>
  <c r="FE32" i="68"/>
  <c r="FD32" i="68"/>
  <c r="FC32" i="68"/>
  <c r="EW32" i="68"/>
  <c r="EX32" i="68" s="1"/>
  <c r="EQ32" i="68"/>
  <c r="ES32" i="68" s="1"/>
  <c r="EK32" i="68"/>
  <c r="EL32" i="68" s="1"/>
  <c r="EG32" i="68"/>
  <c r="EF32" i="68"/>
  <c r="EE32" i="68"/>
  <c r="EA32" i="68"/>
  <c r="DY32" i="68"/>
  <c r="DS32" i="68"/>
  <c r="DU32" i="68" s="1"/>
  <c r="DM32" i="68"/>
  <c r="DN32" i="68" s="1"/>
  <c r="DI32" i="68"/>
  <c r="DH32" i="68"/>
  <c r="DG32" i="68"/>
  <c r="DA32" i="68"/>
  <c r="DB32" i="68" s="1"/>
  <c r="CU32" i="68"/>
  <c r="CW32" i="68" s="1"/>
  <c r="CO32" i="68"/>
  <c r="CP32" i="68" s="1"/>
  <c r="CK32" i="68"/>
  <c r="CJ32" i="68"/>
  <c r="CI32" i="68"/>
  <c r="CE32" i="68"/>
  <c r="CC32" i="68"/>
  <c r="CD32" i="68" s="1"/>
  <c r="BW32" i="68"/>
  <c r="BY32" i="68" s="1"/>
  <c r="BQ32" i="68"/>
  <c r="BR32" i="68" s="1"/>
  <c r="BM32" i="68"/>
  <c r="BL32" i="68"/>
  <c r="BK32" i="68"/>
  <c r="BE32" i="68"/>
  <c r="BF32" i="68" s="1"/>
  <c r="AY32" i="68"/>
  <c r="BA32" i="68" s="1"/>
  <c r="AS32" i="68"/>
  <c r="AT32" i="68" s="1"/>
  <c r="AO32" i="68"/>
  <c r="AN32" i="68"/>
  <c r="AM32" i="68"/>
  <c r="AI32" i="68"/>
  <c r="AG32" i="68"/>
  <c r="AH32" i="68" s="1"/>
  <c r="AA32" i="68"/>
  <c r="AC32" i="68" s="1"/>
  <c r="U32" i="68"/>
  <c r="V32" i="68" s="1"/>
  <c r="Q32" i="68"/>
  <c r="P32" i="68"/>
  <c r="O32" i="68"/>
  <c r="I32" i="68"/>
  <c r="J32" i="68" s="1"/>
  <c r="D32" i="68"/>
  <c r="C32" i="68"/>
  <c r="JP31" i="68"/>
  <c r="JM31" i="68"/>
  <c r="JE31" i="68"/>
  <c r="JD31" i="68"/>
  <c r="JC31" i="68"/>
  <c r="JA31" i="68"/>
  <c r="JB31" i="68" s="1"/>
  <c r="IW31" i="68"/>
  <c r="IV31" i="68"/>
  <c r="IU31" i="68"/>
  <c r="IP31" i="68"/>
  <c r="IO31" i="68"/>
  <c r="IQ31" i="68" s="1"/>
  <c r="IJ31" i="68"/>
  <c r="II31" i="68"/>
  <c r="IK31" i="68" s="1"/>
  <c r="IE31" i="68"/>
  <c r="IC31" i="68"/>
  <c r="ID31" i="68" s="1"/>
  <c r="HY31" i="68"/>
  <c r="HX31" i="68"/>
  <c r="HW31" i="68"/>
  <c r="HS31" i="68"/>
  <c r="HR31" i="68"/>
  <c r="HQ31" i="68"/>
  <c r="HL31" i="68"/>
  <c r="HK31" i="68"/>
  <c r="HM31" i="68" s="1"/>
  <c r="HG31" i="68"/>
  <c r="HE31" i="68"/>
  <c r="HF31" i="68" s="1"/>
  <c r="HA31" i="68"/>
  <c r="GZ31" i="68"/>
  <c r="GY31" i="68"/>
  <c r="GT31" i="68"/>
  <c r="GS31" i="68"/>
  <c r="GU31" i="68" s="1"/>
  <c r="GN31" i="68"/>
  <c r="GM31" i="68"/>
  <c r="GO31" i="68" s="1"/>
  <c r="GI31" i="68"/>
  <c r="GG31" i="68"/>
  <c r="GH31" i="68" s="1"/>
  <c r="GC31" i="68"/>
  <c r="GB31" i="68"/>
  <c r="GA31" i="68"/>
  <c r="FW31" i="68"/>
  <c r="FV31" i="68"/>
  <c r="FU31" i="68"/>
  <c r="FP31" i="68"/>
  <c r="FO31" i="68"/>
  <c r="FQ31" i="68" s="1"/>
  <c r="FK31" i="68"/>
  <c r="FI31" i="68"/>
  <c r="FJ31" i="68" s="1"/>
  <c r="FE31" i="68"/>
  <c r="FD31" i="68"/>
  <c r="FC31" i="68"/>
  <c r="EX31" i="68"/>
  <c r="EW31" i="68"/>
  <c r="EY31" i="68" s="1"/>
  <c r="ER31" i="68"/>
  <c r="EQ31" i="68"/>
  <c r="ES31" i="68" s="1"/>
  <c r="EM31" i="68"/>
  <c r="EK31" i="68"/>
  <c r="EL31" i="68" s="1"/>
  <c r="EG31" i="68"/>
  <c r="EF31" i="68"/>
  <c r="EE31" i="68"/>
  <c r="EA31" i="68"/>
  <c r="DZ31" i="68"/>
  <c r="DY31" i="68"/>
  <c r="DT31" i="68"/>
  <c r="DS31" i="68"/>
  <c r="DU31" i="68" s="1"/>
  <c r="DO31" i="68"/>
  <c r="DM31" i="68"/>
  <c r="DN31" i="68" s="1"/>
  <c r="DI31" i="68"/>
  <c r="DH31" i="68"/>
  <c r="DG31" i="68"/>
  <c r="DB31" i="68"/>
  <c r="DA31" i="68"/>
  <c r="DC31" i="68" s="1"/>
  <c r="CV31" i="68"/>
  <c r="CU31" i="68"/>
  <c r="CW31" i="68" s="1"/>
  <c r="CQ31" i="68"/>
  <c r="CO31" i="68"/>
  <c r="CP31" i="68" s="1"/>
  <c r="CK31" i="68"/>
  <c r="CJ31" i="68"/>
  <c r="CI31" i="68"/>
  <c r="CE31" i="68"/>
  <c r="CD31" i="68"/>
  <c r="CC31" i="68"/>
  <c r="BX31" i="68"/>
  <c r="BW31" i="68"/>
  <c r="BY31" i="68" s="1"/>
  <c r="BS31" i="68"/>
  <c r="BQ31" i="68"/>
  <c r="BR31" i="68" s="1"/>
  <c r="BM31" i="68"/>
  <c r="BL31" i="68"/>
  <c r="BK31" i="68"/>
  <c r="BF31" i="68"/>
  <c r="BE31" i="68"/>
  <c r="BG31" i="68" s="1"/>
  <c r="AZ31" i="68"/>
  <c r="AY31" i="68"/>
  <c r="BA31" i="68" s="1"/>
  <c r="AU31" i="68"/>
  <c r="AS31" i="68"/>
  <c r="AT31" i="68" s="1"/>
  <c r="AO31" i="68"/>
  <c r="AN31" i="68"/>
  <c r="AM31" i="68"/>
  <c r="AI31" i="68"/>
  <c r="AH31" i="68"/>
  <c r="AG31" i="68"/>
  <c r="AB31" i="68"/>
  <c r="AA31" i="68"/>
  <c r="AC31" i="68" s="1"/>
  <c r="W31" i="68"/>
  <c r="U31" i="68"/>
  <c r="V31" i="68" s="1"/>
  <c r="Q31" i="68"/>
  <c r="P31" i="68"/>
  <c r="O31" i="68"/>
  <c r="J31" i="68"/>
  <c r="I31" i="68"/>
  <c r="K31" i="68" s="1"/>
  <c r="D31" i="68"/>
  <c r="C31" i="68"/>
  <c r="JE30" i="68"/>
  <c r="JD30" i="68"/>
  <c r="JA30" i="68"/>
  <c r="JB30" i="68" s="1"/>
  <c r="IW30" i="68"/>
  <c r="IV30" i="68"/>
  <c r="IU30" i="68"/>
  <c r="IQ30" i="68"/>
  <c r="IO30" i="68"/>
  <c r="IP30" i="68" s="1"/>
  <c r="II30" i="68"/>
  <c r="IK30" i="68" s="1"/>
  <c r="IC30" i="68"/>
  <c r="ID30" i="68" s="1"/>
  <c r="HY30" i="68"/>
  <c r="HX30" i="68"/>
  <c r="HW30" i="68"/>
  <c r="HQ30" i="68"/>
  <c r="HR30" i="68" s="1"/>
  <c r="HK30" i="68"/>
  <c r="HM30" i="68" s="1"/>
  <c r="HE30" i="68"/>
  <c r="HF30" i="68" s="1"/>
  <c r="HA30" i="68"/>
  <c r="GZ30" i="68"/>
  <c r="GY30" i="68"/>
  <c r="GU30" i="68"/>
  <c r="GS30" i="68"/>
  <c r="GT30" i="68" s="1"/>
  <c r="GM30" i="68"/>
  <c r="GO30" i="68" s="1"/>
  <c r="GG30" i="68"/>
  <c r="GH30" i="68" s="1"/>
  <c r="GC30" i="68"/>
  <c r="GB30" i="68"/>
  <c r="GA30" i="68"/>
  <c r="FU30" i="68"/>
  <c r="FV30" i="68" s="1"/>
  <c r="FO30" i="68"/>
  <c r="FQ30" i="68" s="1"/>
  <c r="FI30" i="68"/>
  <c r="FJ30" i="68" s="1"/>
  <c r="FE30" i="68"/>
  <c r="FD30" i="68"/>
  <c r="FC30" i="68"/>
  <c r="EY30" i="68"/>
  <c r="EW30" i="68"/>
  <c r="EX30" i="68" s="1"/>
  <c r="EQ30" i="68"/>
  <c r="ES30" i="68" s="1"/>
  <c r="EK30" i="68"/>
  <c r="EL30" i="68" s="1"/>
  <c r="EG30" i="68"/>
  <c r="EF30" i="68"/>
  <c r="EE30" i="68"/>
  <c r="DY30" i="68"/>
  <c r="JO30" i="68" s="1"/>
  <c r="DS30" i="68"/>
  <c r="DU30" i="68" s="1"/>
  <c r="DM30" i="68"/>
  <c r="DN30" i="68" s="1"/>
  <c r="DI30" i="68"/>
  <c r="DH30" i="68"/>
  <c r="DG30" i="68"/>
  <c r="DC30" i="68"/>
  <c r="DA30" i="68"/>
  <c r="DB30" i="68" s="1"/>
  <c r="CU30" i="68"/>
  <c r="CW30" i="68" s="1"/>
  <c r="CO30" i="68"/>
  <c r="CP30" i="68" s="1"/>
  <c r="CK30" i="68"/>
  <c r="CJ30" i="68"/>
  <c r="CI30" i="68"/>
  <c r="CC30" i="68"/>
  <c r="CD30" i="68" s="1"/>
  <c r="BW30" i="68"/>
  <c r="BY30" i="68" s="1"/>
  <c r="BQ30" i="68"/>
  <c r="BR30" i="68" s="1"/>
  <c r="BM30" i="68"/>
  <c r="BL30" i="68"/>
  <c r="BK30" i="68"/>
  <c r="BG30" i="68"/>
  <c r="BE30" i="68"/>
  <c r="JM30" i="68" s="1"/>
  <c r="AY30" i="68"/>
  <c r="BA30" i="68" s="1"/>
  <c r="AS30" i="68"/>
  <c r="AT30" i="68" s="1"/>
  <c r="AO30" i="68"/>
  <c r="AN30" i="68"/>
  <c r="AM30" i="68"/>
  <c r="AG30" i="68"/>
  <c r="AH30" i="68" s="1"/>
  <c r="AA30" i="68"/>
  <c r="AC30" i="68" s="1"/>
  <c r="U30" i="68"/>
  <c r="V30" i="68" s="1"/>
  <c r="Q30" i="68"/>
  <c r="P30" i="68"/>
  <c r="O30" i="68"/>
  <c r="K30" i="68"/>
  <c r="I30" i="68"/>
  <c r="J30" i="68" s="1"/>
  <c r="D30" i="68"/>
  <c r="C30" i="68"/>
  <c r="JP29" i="68"/>
  <c r="JM29" i="68"/>
  <c r="JE29" i="68"/>
  <c r="JD29" i="68"/>
  <c r="JC29" i="68"/>
  <c r="JA29" i="68"/>
  <c r="JB29" i="68" s="1"/>
  <c r="IW29" i="68"/>
  <c r="IV29" i="68"/>
  <c r="IU29" i="68"/>
  <c r="IQ29" i="68"/>
  <c r="IP29" i="68"/>
  <c r="IO29" i="68"/>
  <c r="IJ29" i="68"/>
  <c r="II29" i="68"/>
  <c r="IK29" i="68" s="1"/>
  <c r="IE29" i="68"/>
  <c r="IC29" i="68"/>
  <c r="ID29" i="68" s="1"/>
  <c r="HY29" i="68"/>
  <c r="HX29" i="68"/>
  <c r="HW29" i="68"/>
  <c r="HR29" i="68"/>
  <c r="HQ29" i="68"/>
  <c r="HS29" i="68" s="1"/>
  <c r="HL29" i="68"/>
  <c r="HK29" i="68"/>
  <c r="HM29" i="68" s="1"/>
  <c r="HG29" i="68"/>
  <c r="HE29" i="68"/>
  <c r="HF29" i="68" s="1"/>
  <c r="HA29" i="68"/>
  <c r="GZ29" i="68"/>
  <c r="GY29" i="68"/>
  <c r="GU29" i="68"/>
  <c r="GT29" i="68"/>
  <c r="GS29" i="68"/>
  <c r="GN29" i="68"/>
  <c r="GM29" i="68"/>
  <c r="GO29" i="68" s="1"/>
  <c r="GI29" i="68"/>
  <c r="GG29" i="68"/>
  <c r="GH29" i="68" s="1"/>
  <c r="GC29" i="68"/>
  <c r="GB29" i="68"/>
  <c r="GA29" i="68"/>
  <c r="FV29" i="68"/>
  <c r="FU29" i="68"/>
  <c r="FW29" i="68" s="1"/>
  <c r="FP29" i="68"/>
  <c r="FO29" i="68"/>
  <c r="FQ29" i="68" s="1"/>
  <c r="FK29" i="68"/>
  <c r="FI29" i="68"/>
  <c r="FJ29" i="68" s="1"/>
  <c r="FE29" i="68"/>
  <c r="FD29" i="68"/>
  <c r="FC29" i="68"/>
  <c r="EY29" i="68"/>
  <c r="EX29" i="68"/>
  <c r="EW29" i="68"/>
  <c r="ER29" i="68"/>
  <c r="EQ29" i="68"/>
  <c r="ES29" i="68" s="1"/>
  <c r="EM29" i="68"/>
  <c r="EK29" i="68"/>
  <c r="EL29" i="68" s="1"/>
  <c r="EG29" i="68"/>
  <c r="EF29" i="68"/>
  <c r="EE29" i="68"/>
  <c r="DZ29" i="68"/>
  <c r="DY29" i="68"/>
  <c r="JO29" i="68" s="1"/>
  <c r="DT29" i="68"/>
  <c r="DS29" i="68"/>
  <c r="DU29" i="68" s="1"/>
  <c r="DO29" i="68"/>
  <c r="DM29" i="68"/>
  <c r="DN29" i="68" s="1"/>
  <c r="DI29" i="68"/>
  <c r="DH29" i="68"/>
  <c r="DG29" i="68"/>
  <c r="DC29" i="68"/>
  <c r="DB29" i="68"/>
  <c r="DA29" i="68"/>
  <c r="CV29" i="68"/>
  <c r="CU29" i="68"/>
  <c r="CW29" i="68" s="1"/>
  <c r="CQ29" i="68"/>
  <c r="CO29" i="68"/>
  <c r="CP29" i="68" s="1"/>
  <c r="CK29" i="68"/>
  <c r="CJ29" i="68"/>
  <c r="CI29" i="68"/>
  <c r="CD29" i="68"/>
  <c r="CC29" i="68"/>
  <c r="CE29" i="68" s="1"/>
  <c r="BX29" i="68"/>
  <c r="BW29" i="68"/>
  <c r="BY29" i="68" s="1"/>
  <c r="BS29" i="68"/>
  <c r="BQ29" i="68"/>
  <c r="BR29" i="68" s="1"/>
  <c r="BM29" i="68"/>
  <c r="BL29" i="68"/>
  <c r="BK29" i="68"/>
  <c r="BG29" i="68"/>
  <c r="BF29" i="68"/>
  <c r="BE29" i="68"/>
  <c r="AZ29" i="68"/>
  <c r="AY29" i="68"/>
  <c r="BA29" i="68" s="1"/>
  <c r="AU29" i="68"/>
  <c r="AS29" i="68"/>
  <c r="AT29" i="68" s="1"/>
  <c r="AO29" i="68"/>
  <c r="AN29" i="68"/>
  <c r="AM29" i="68"/>
  <c r="AH29" i="68"/>
  <c r="AG29" i="68"/>
  <c r="AI29" i="68" s="1"/>
  <c r="AB29" i="68"/>
  <c r="AA29" i="68"/>
  <c r="AC29" i="68" s="1"/>
  <c r="W29" i="68"/>
  <c r="U29" i="68"/>
  <c r="V29" i="68" s="1"/>
  <c r="Q29" i="68"/>
  <c r="P29" i="68"/>
  <c r="O29" i="68"/>
  <c r="K29" i="68"/>
  <c r="J29" i="68"/>
  <c r="I29" i="68"/>
  <c r="D29" i="68"/>
  <c r="C29" i="68"/>
  <c r="JD28" i="68"/>
  <c r="JA28" i="68"/>
  <c r="JB28" i="68" s="1"/>
  <c r="IW28" i="68"/>
  <c r="IV28" i="68"/>
  <c r="IU28" i="68"/>
  <c r="IO28" i="68"/>
  <c r="IP28" i="68" s="1"/>
  <c r="II28" i="68"/>
  <c r="IK28" i="68" s="1"/>
  <c r="IC28" i="68"/>
  <c r="ID28" i="68" s="1"/>
  <c r="HY28" i="68"/>
  <c r="HX28" i="68"/>
  <c r="HW28" i="68"/>
  <c r="HS28" i="68"/>
  <c r="HQ28" i="68"/>
  <c r="HR28" i="68" s="1"/>
  <c r="HK28" i="68"/>
  <c r="HM28" i="68" s="1"/>
  <c r="HE28" i="68"/>
  <c r="HF28" i="68" s="1"/>
  <c r="HA28" i="68"/>
  <c r="GZ28" i="68"/>
  <c r="GY28" i="68"/>
  <c r="GS28" i="68"/>
  <c r="GT28" i="68" s="1"/>
  <c r="GM28" i="68"/>
  <c r="GO28" i="68" s="1"/>
  <c r="GG28" i="68"/>
  <c r="GH28" i="68" s="1"/>
  <c r="GC28" i="68"/>
  <c r="GB28" i="68"/>
  <c r="GA28" i="68"/>
  <c r="FW28" i="68"/>
  <c r="FU28" i="68"/>
  <c r="FV28" i="68" s="1"/>
  <c r="FO28" i="68"/>
  <c r="FQ28" i="68" s="1"/>
  <c r="FK28" i="68"/>
  <c r="FJ28" i="68"/>
  <c r="FI28" i="68"/>
  <c r="FE28" i="68"/>
  <c r="FC28" i="68"/>
  <c r="FD28" i="68" s="1"/>
  <c r="EX28" i="68"/>
  <c r="EW28" i="68"/>
  <c r="EY28" i="68" s="1"/>
  <c r="EQ28" i="68"/>
  <c r="ER28" i="68" s="1"/>
  <c r="EM28" i="68"/>
  <c r="EL28" i="68"/>
  <c r="EK28" i="68"/>
  <c r="EG28" i="68"/>
  <c r="EE28" i="68"/>
  <c r="EF28" i="68" s="1"/>
  <c r="DZ28" i="68"/>
  <c r="DY28" i="68"/>
  <c r="DS28" i="68"/>
  <c r="DT28" i="68" s="1"/>
  <c r="DO28" i="68"/>
  <c r="DN28" i="68"/>
  <c r="DM28" i="68"/>
  <c r="DI28" i="68"/>
  <c r="DG28" i="68"/>
  <c r="DH28" i="68" s="1"/>
  <c r="DB28" i="68"/>
  <c r="DA28" i="68"/>
  <c r="DC28" i="68" s="1"/>
  <c r="CU28" i="68"/>
  <c r="CV28" i="68" s="1"/>
  <c r="CQ28" i="68"/>
  <c r="CP28" i="68"/>
  <c r="CO28" i="68"/>
  <c r="CK28" i="68"/>
  <c r="CI28" i="68"/>
  <c r="CJ28" i="68" s="1"/>
  <c r="CD28" i="68"/>
  <c r="CC28" i="68"/>
  <c r="CE28" i="68" s="1"/>
  <c r="BW28" i="68"/>
  <c r="BX28" i="68" s="1"/>
  <c r="BS28" i="68"/>
  <c r="BR28" i="68"/>
  <c r="BQ28" i="68"/>
  <c r="BM28" i="68"/>
  <c r="BK28" i="68"/>
  <c r="JM28" i="68" s="1"/>
  <c r="BF28" i="68"/>
  <c r="BE28" i="68"/>
  <c r="BG28" i="68" s="1"/>
  <c r="AY28" i="68"/>
  <c r="AZ28" i="68" s="1"/>
  <c r="AU28" i="68"/>
  <c r="AT28" i="68"/>
  <c r="AS28" i="68"/>
  <c r="AO28" i="68"/>
  <c r="AM28" i="68"/>
  <c r="AN28" i="68" s="1"/>
  <c r="AH28" i="68"/>
  <c r="AG28" i="68"/>
  <c r="AI28" i="68" s="1"/>
  <c r="AA28" i="68"/>
  <c r="AB28" i="68" s="1"/>
  <c r="W28" i="68"/>
  <c r="V28" i="68"/>
  <c r="U28" i="68"/>
  <c r="Q28" i="68"/>
  <c r="O28" i="68"/>
  <c r="P28" i="68" s="1"/>
  <c r="J28" i="68"/>
  <c r="I28" i="68"/>
  <c r="K28" i="68" s="1"/>
  <c r="D28" i="68"/>
  <c r="JE28" i="68" s="1"/>
  <c r="C28" i="68"/>
  <c r="JD27" i="68"/>
  <c r="JC27" i="68"/>
  <c r="JB27" i="68"/>
  <c r="JA27" i="68"/>
  <c r="IW27" i="68"/>
  <c r="IU27" i="68"/>
  <c r="JP27" i="68" s="1"/>
  <c r="IP27" i="68"/>
  <c r="IO27" i="68"/>
  <c r="IQ27" i="68" s="1"/>
  <c r="II27" i="68"/>
  <c r="IJ27" i="68" s="1"/>
  <c r="IE27" i="68"/>
  <c r="ID27" i="68"/>
  <c r="IC27" i="68"/>
  <c r="HY27" i="68"/>
  <c r="HW27" i="68"/>
  <c r="HX27" i="68" s="1"/>
  <c r="HR27" i="68"/>
  <c r="HQ27" i="68"/>
  <c r="HS27" i="68" s="1"/>
  <c r="HK27" i="68"/>
  <c r="HL27" i="68" s="1"/>
  <c r="HG27" i="68"/>
  <c r="HF27" i="68"/>
  <c r="HE27" i="68"/>
  <c r="HA27" i="68"/>
  <c r="GY27" i="68"/>
  <c r="GZ27" i="68" s="1"/>
  <c r="GT27" i="68"/>
  <c r="GS27" i="68"/>
  <c r="GU27" i="68" s="1"/>
  <c r="GM27" i="68"/>
  <c r="GN27" i="68" s="1"/>
  <c r="GI27" i="68"/>
  <c r="GH27" i="68"/>
  <c r="GG27" i="68"/>
  <c r="GC27" i="68"/>
  <c r="GA27" i="68"/>
  <c r="GB27" i="68" s="1"/>
  <c r="FV27" i="68"/>
  <c r="FU27" i="68"/>
  <c r="FW27" i="68" s="1"/>
  <c r="FO27" i="68"/>
  <c r="FP27" i="68" s="1"/>
  <c r="FK27" i="68"/>
  <c r="FJ27" i="68"/>
  <c r="FI27" i="68"/>
  <c r="FE27" i="68"/>
  <c r="FC27" i="68"/>
  <c r="FD27" i="68" s="1"/>
  <c r="EX27" i="68"/>
  <c r="EW27" i="68"/>
  <c r="EY27" i="68" s="1"/>
  <c r="EQ27" i="68"/>
  <c r="ER27" i="68" s="1"/>
  <c r="EM27" i="68"/>
  <c r="EL27" i="68"/>
  <c r="EK27" i="68"/>
  <c r="EG27" i="68"/>
  <c r="EE27" i="68"/>
  <c r="EF27" i="68" s="1"/>
  <c r="DZ27" i="68"/>
  <c r="DY27" i="68"/>
  <c r="EA27" i="68" s="1"/>
  <c r="DS27" i="68"/>
  <c r="DT27" i="68" s="1"/>
  <c r="DO27" i="68"/>
  <c r="DN27" i="68"/>
  <c r="DM27" i="68"/>
  <c r="DI27" i="68"/>
  <c r="DG27" i="68"/>
  <c r="DH27" i="68" s="1"/>
  <c r="DB27" i="68"/>
  <c r="DA27" i="68"/>
  <c r="DC27" i="68" s="1"/>
  <c r="CU27" i="68"/>
  <c r="CV27" i="68" s="1"/>
  <c r="CQ27" i="68"/>
  <c r="CP27" i="68"/>
  <c r="CO27" i="68"/>
  <c r="CK27" i="68"/>
  <c r="CI27" i="68"/>
  <c r="CJ27" i="68" s="1"/>
  <c r="CD27" i="68"/>
  <c r="CC27" i="68"/>
  <c r="CE27" i="68" s="1"/>
  <c r="BW27" i="68"/>
  <c r="BX27" i="68" s="1"/>
  <c r="BS27" i="68"/>
  <c r="BR27" i="68"/>
  <c r="BQ27" i="68"/>
  <c r="JN27" i="68" s="1"/>
  <c r="BM27" i="68"/>
  <c r="BK27" i="68"/>
  <c r="BL27" i="68" s="1"/>
  <c r="BF27" i="68"/>
  <c r="BE27" i="68"/>
  <c r="BG27" i="68" s="1"/>
  <c r="AY27" i="68"/>
  <c r="AZ27" i="68" s="1"/>
  <c r="AU27" i="68"/>
  <c r="AT27" i="68"/>
  <c r="AS27" i="68"/>
  <c r="AO27" i="68"/>
  <c r="AM27" i="68"/>
  <c r="AN27" i="68" s="1"/>
  <c r="AH27" i="68"/>
  <c r="AG27" i="68"/>
  <c r="AI27" i="68" s="1"/>
  <c r="AA27" i="68"/>
  <c r="AB27" i="68" s="1"/>
  <c r="W27" i="68"/>
  <c r="V27" i="68"/>
  <c r="U27" i="68"/>
  <c r="Q27" i="68"/>
  <c r="O27" i="68"/>
  <c r="P27" i="68" s="1"/>
  <c r="J27" i="68"/>
  <c r="I27" i="68"/>
  <c r="K27" i="68" s="1"/>
  <c r="D27" i="68"/>
  <c r="JE27" i="68" s="1"/>
  <c r="C27" i="68"/>
  <c r="JC26" i="68"/>
  <c r="JB26" i="68"/>
  <c r="JA26" i="68"/>
  <c r="IW26" i="68"/>
  <c r="IU26" i="68"/>
  <c r="JP26" i="68" s="1"/>
  <c r="IP26" i="68"/>
  <c r="IO26" i="68"/>
  <c r="IQ26" i="68" s="1"/>
  <c r="II26" i="68"/>
  <c r="IJ26" i="68" s="1"/>
  <c r="IE26" i="68"/>
  <c r="ID26" i="68"/>
  <c r="IC26" i="68"/>
  <c r="HY26" i="68"/>
  <c r="HW26" i="68"/>
  <c r="HX26" i="68" s="1"/>
  <c r="HR26" i="68"/>
  <c r="HQ26" i="68"/>
  <c r="HS26" i="68" s="1"/>
  <c r="HK26" i="68"/>
  <c r="HL26" i="68" s="1"/>
  <c r="HG26" i="68"/>
  <c r="HF26" i="68"/>
  <c r="HE26" i="68"/>
  <c r="HA26" i="68"/>
  <c r="GY26" i="68"/>
  <c r="GZ26" i="68" s="1"/>
  <c r="GT26" i="68"/>
  <c r="GS26" i="68"/>
  <c r="GU26" i="68" s="1"/>
  <c r="GM26" i="68"/>
  <c r="GN26" i="68" s="1"/>
  <c r="GI26" i="68"/>
  <c r="GH26" i="68"/>
  <c r="GG26" i="68"/>
  <c r="GC26" i="68"/>
  <c r="GA26" i="68"/>
  <c r="GB26" i="68" s="1"/>
  <c r="FV26" i="68"/>
  <c r="FU26" i="68"/>
  <c r="FW26" i="68" s="1"/>
  <c r="FO26" i="68"/>
  <c r="FP26" i="68" s="1"/>
  <c r="FK26" i="68"/>
  <c r="FJ26" i="68"/>
  <c r="FI26" i="68"/>
  <c r="FE26" i="68"/>
  <c r="FC26" i="68"/>
  <c r="FD26" i="68" s="1"/>
  <c r="EX26" i="68"/>
  <c r="EW26" i="68"/>
  <c r="EY26" i="68" s="1"/>
  <c r="EQ26" i="68"/>
  <c r="ER26" i="68" s="1"/>
  <c r="EM26" i="68"/>
  <c r="EL26" i="68"/>
  <c r="EK26" i="68"/>
  <c r="EG26" i="68"/>
  <c r="EE26" i="68"/>
  <c r="EF26" i="68" s="1"/>
  <c r="DZ26" i="68"/>
  <c r="DY26" i="68"/>
  <c r="EA26" i="68" s="1"/>
  <c r="DS26" i="68"/>
  <c r="DT26" i="68" s="1"/>
  <c r="DO26" i="68"/>
  <c r="DN26" i="68"/>
  <c r="DM26" i="68"/>
  <c r="DI26" i="68"/>
  <c r="DG26" i="68"/>
  <c r="DH26" i="68" s="1"/>
  <c r="DB26" i="68"/>
  <c r="DA26" i="68"/>
  <c r="DC26" i="68" s="1"/>
  <c r="CU26" i="68"/>
  <c r="CV26" i="68" s="1"/>
  <c r="CQ26" i="68"/>
  <c r="CP26" i="68"/>
  <c r="CO26" i="68"/>
  <c r="CK26" i="68"/>
  <c r="CI26" i="68"/>
  <c r="CJ26" i="68" s="1"/>
  <c r="CD26" i="68"/>
  <c r="CC26" i="68"/>
  <c r="CE26" i="68" s="1"/>
  <c r="BW26" i="68"/>
  <c r="BX26" i="68" s="1"/>
  <c r="BS26" i="68"/>
  <c r="BR26" i="68"/>
  <c r="BQ26" i="68"/>
  <c r="JN26" i="68" s="1"/>
  <c r="BM26" i="68"/>
  <c r="BK26" i="68"/>
  <c r="BL26" i="68" s="1"/>
  <c r="BE26" i="68"/>
  <c r="AY26" i="68"/>
  <c r="AS26" i="68"/>
  <c r="AM26" i="68"/>
  <c r="AG26" i="68"/>
  <c r="AA26" i="68"/>
  <c r="U26" i="68"/>
  <c r="O26" i="68"/>
  <c r="I26" i="68"/>
  <c r="D26" i="68"/>
  <c r="C26" i="68"/>
  <c r="JC25" i="68"/>
  <c r="JB25" i="68"/>
  <c r="JA25" i="68"/>
  <c r="IW25" i="68"/>
  <c r="IU25" i="68"/>
  <c r="JP25" i="68" s="1"/>
  <c r="IP25" i="68"/>
  <c r="IO25" i="68"/>
  <c r="IQ25" i="68" s="1"/>
  <c r="II25" i="68"/>
  <c r="IJ25" i="68" s="1"/>
  <c r="IE25" i="68"/>
  <c r="ID25" i="68"/>
  <c r="IC25" i="68"/>
  <c r="HY25" i="68"/>
  <c r="HW25" i="68"/>
  <c r="HX25" i="68" s="1"/>
  <c r="HR25" i="68"/>
  <c r="HQ25" i="68"/>
  <c r="HS25" i="68" s="1"/>
  <c r="HK25" i="68"/>
  <c r="HL25" i="68" s="1"/>
  <c r="HG25" i="68"/>
  <c r="HF25" i="68"/>
  <c r="HE25" i="68"/>
  <c r="HA25" i="68"/>
  <c r="GY25" i="68"/>
  <c r="GZ25" i="68" s="1"/>
  <c r="GT25" i="68"/>
  <c r="GS25" i="68"/>
  <c r="GU25" i="68" s="1"/>
  <c r="GM25" i="68"/>
  <c r="GN25" i="68" s="1"/>
  <c r="GI25" i="68"/>
  <c r="GH25" i="68"/>
  <c r="GG25" i="68"/>
  <c r="GC25" i="68"/>
  <c r="GA25" i="68"/>
  <c r="GB25" i="68" s="1"/>
  <c r="FV25" i="68"/>
  <c r="FU25" i="68"/>
  <c r="FW25" i="68" s="1"/>
  <c r="FO25" i="68"/>
  <c r="FP25" i="68" s="1"/>
  <c r="FK25" i="68"/>
  <c r="FJ25" i="68"/>
  <c r="FI25" i="68"/>
  <c r="FE25" i="68"/>
  <c r="FC25" i="68"/>
  <c r="FD25" i="68" s="1"/>
  <c r="EX25" i="68"/>
  <c r="EW25" i="68"/>
  <c r="EY25" i="68" s="1"/>
  <c r="EQ25" i="68"/>
  <c r="ER25" i="68" s="1"/>
  <c r="EM25" i="68"/>
  <c r="EL25" i="68"/>
  <c r="EK25" i="68"/>
  <c r="EG25" i="68"/>
  <c r="EE25" i="68"/>
  <c r="EF25" i="68" s="1"/>
  <c r="DZ25" i="68"/>
  <c r="DY25" i="68"/>
  <c r="EA25" i="68" s="1"/>
  <c r="DS25" i="68"/>
  <c r="DT25" i="68" s="1"/>
  <c r="DO25" i="68"/>
  <c r="DN25" i="68"/>
  <c r="DM25" i="68"/>
  <c r="DI25" i="68"/>
  <c r="DG25" i="68"/>
  <c r="DH25" i="68" s="1"/>
  <c r="DB25" i="68"/>
  <c r="DA25" i="68"/>
  <c r="DC25" i="68" s="1"/>
  <c r="CU25" i="68"/>
  <c r="CV25" i="68" s="1"/>
  <c r="CQ25" i="68"/>
  <c r="CP25" i="68"/>
  <c r="CO25" i="68"/>
  <c r="CK25" i="68"/>
  <c r="CI25" i="68"/>
  <c r="CJ25" i="68" s="1"/>
  <c r="CD25" i="68"/>
  <c r="CC25" i="68"/>
  <c r="CE25" i="68" s="1"/>
  <c r="BW25" i="68"/>
  <c r="BX25" i="68" s="1"/>
  <c r="BS25" i="68"/>
  <c r="BR25" i="68"/>
  <c r="BQ25" i="68"/>
  <c r="JN25" i="68" s="1"/>
  <c r="BM25" i="68"/>
  <c r="BK25" i="68"/>
  <c r="BL25" i="68" s="1"/>
  <c r="BE25" i="68"/>
  <c r="AY25" i="68"/>
  <c r="AS25" i="68"/>
  <c r="AM25" i="68"/>
  <c r="AG25" i="68"/>
  <c r="AA25" i="68"/>
  <c r="U25" i="68"/>
  <c r="O25" i="68"/>
  <c r="I25" i="68"/>
  <c r="D25" i="68"/>
  <c r="C25" i="68"/>
  <c r="JC24" i="68"/>
  <c r="JB24" i="68"/>
  <c r="JA24" i="68"/>
  <c r="IW24" i="68"/>
  <c r="IU24" i="68"/>
  <c r="JP24" i="68" s="1"/>
  <c r="IP24" i="68"/>
  <c r="IO24" i="68"/>
  <c r="IQ24" i="68" s="1"/>
  <c r="II24" i="68"/>
  <c r="IJ24" i="68" s="1"/>
  <c r="IE24" i="68"/>
  <c r="ID24" i="68"/>
  <c r="IC24" i="68"/>
  <c r="HY24" i="68"/>
  <c r="HW24" i="68"/>
  <c r="HX24" i="68" s="1"/>
  <c r="HR24" i="68"/>
  <c r="HQ24" i="68"/>
  <c r="HS24" i="68" s="1"/>
  <c r="HK24" i="68"/>
  <c r="HL24" i="68" s="1"/>
  <c r="HG24" i="68"/>
  <c r="HF24" i="68"/>
  <c r="HE24" i="68"/>
  <c r="HA24" i="68"/>
  <c r="GY24" i="68"/>
  <c r="GZ24" i="68" s="1"/>
  <c r="GT24" i="68"/>
  <c r="GS24" i="68"/>
  <c r="GU24" i="68" s="1"/>
  <c r="GM24" i="68"/>
  <c r="GN24" i="68" s="1"/>
  <c r="GI24" i="68"/>
  <c r="GH24" i="68"/>
  <c r="GG24" i="68"/>
  <c r="GC24" i="68"/>
  <c r="GA24" i="68"/>
  <c r="GB24" i="68" s="1"/>
  <c r="FV24" i="68"/>
  <c r="FU24" i="68"/>
  <c r="FW24" i="68" s="1"/>
  <c r="FO24" i="68"/>
  <c r="FP24" i="68" s="1"/>
  <c r="FK24" i="68"/>
  <c r="FJ24" i="68"/>
  <c r="FI24" i="68"/>
  <c r="FE24" i="68"/>
  <c r="FC24" i="68"/>
  <c r="FD24" i="68" s="1"/>
  <c r="EX24" i="68"/>
  <c r="EW24" i="68"/>
  <c r="EY24" i="68" s="1"/>
  <c r="EQ24" i="68"/>
  <c r="ER24" i="68" s="1"/>
  <c r="EM24" i="68"/>
  <c r="EL24" i="68"/>
  <c r="EK24" i="68"/>
  <c r="EG24" i="68"/>
  <c r="EE24" i="68"/>
  <c r="EF24" i="68" s="1"/>
  <c r="DZ24" i="68"/>
  <c r="DY24" i="68"/>
  <c r="EA24" i="68" s="1"/>
  <c r="DS24" i="68"/>
  <c r="DT24" i="68" s="1"/>
  <c r="DO24" i="68"/>
  <c r="DN24" i="68"/>
  <c r="DM24" i="68"/>
  <c r="DI24" i="68"/>
  <c r="DG24" i="68"/>
  <c r="DH24" i="68" s="1"/>
  <c r="DB24" i="68"/>
  <c r="DA24" i="68"/>
  <c r="DC24" i="68" s="1"/>
  <c r="CU24" i="68"/>
  <c r="CV24" i="68" s="1"/>
  <c r="CQ24" i="68"/>
  <c r="CP24" i="68"/>
  <c r="CO24" i="68"/>
  <c r="CK24" i="68"/>
  <c r="CI24" i="68"/>
  <c r="CJ24" i="68" s="1"/>
  <c r="CD24" i="68"/>
  <c r="CC24" i="68"/>
  <c r="CE24" i="68" s="1"/>
  <c r="BW24" i="68"/>
  <c r="BX24" i="68" s="1"/>
  <c r="BS24" i="68"/>
  <c r="BR24" i="68"/>
  <c r="BQ24" i="68"/>
  <c r="JN24" i="68" s="1"/>
  <c r="BM24" i="68"/>
  <c r="BK24" i="68"/>
  <c r="BL24" i="68" s="1"/>
  <c r="BE24" i="68"/>
  <c r="AY24" i="68"/>
  <c r="AS24" i="68"/>
  <c r="AM24" i="68"/>
  <c r="AG24" i="68"/>
  <c r="AA24" i="68"/>
  <c r="U24" i="68"/>
  <c r="O24" i="68"/>
  <c r="I24" i="68"/>
  <c r="D24" i="68"/>
  <c r="C24" i="68"/>
  <c r="JC23" i="68"/>
  <c r="JB23" i="68"/>
  <c r="JA23" i="68"/>
  <c r="IW23" i="68"/>
  <c r="IU23" i="68"/>
  <c r="JP23" i="68" s="1"/>
  <c r="IP23" i="68"/>
  <c r="IO23" i="68"/>
  <c r="IQ23" i="68" s="1"/>
  <c r="II23" i="68"/>
  <c r="IJ23" i="68" s="1"/>
  <c r="IE23" i="68"/>
  <c r="ID23" i="68"/>
  <c r="IC23" i="68"/>
  <c r="HY23" i="68"/>
  <c r="HW23" i="68"/>
  <c r="HX23" i="68" s="1"/>
  <c r="HR23" i="68"/>
  <c r="HQ23" i="68"/>
  <c r="HS23" i="68" s="1"/>
  <c r="HK23" i="68"/>
  <c r="HL23" i="68" s="1"/>
  <c r="HG23" i="68"/>
  <c r="HF23" i="68"/>
  <c r="HE23" i="68"/>
  <c r="HA23" i="68"/>
  <c r="GY23" i="68"/>
  <c r="GZ23" i="68" s="1"/>
  <c r="GT23" i="68"/>
  <c r="GS23" i="68"/>
  <c r="GU23" i="68" s="1"/>
  <c r="GM23" i="68"/>
  <c r="GN23" i="68" s="1"/>
  <c r="GI23" i="68"/>
  <c r="GH23" i="68"/>
  <c r="GG23" i="68"/>
  <c r="GC23" i="68"/>
  <c r="GA23" i="68"/>
  <c r="GB23" i="68" s="1"/>
  <c r="FV23" i="68"/>
  <c r="FU23" i="68"/>
  <c r="FW23" i="68" s="1"/>
  <c r="FO23" i="68"/>
  <c r="FP23" i="68" s="1"/>
  <c r="FK23" i="68"/>
  <c r="FJ23" i="68"/>
  <c r="FI23" i="68"/>
  <c r="FE23" i="68"/>
  <c r="FC23" i="68"/>
  <c r="FD23" i="68" s="1"/>
  <c r="EX23" i="68"/>
  <c r="EW23" i="68"/>
  <c r="EY23" i="68" s="1"/>
  <c r="EQ23" i="68"/>
  <c r="ER23" i="68" s="1"/>
  <c r="EM23" i="68"/>
  <c r="EL23" i="68"/>
  <c r="EK23" i="68"/>
  <c r="EG23" i="68"/>
  <c r="EE23" i="68"/>
  <c r="EF23" i="68" s="1"/>
  <c r="DZ23" i="68"/>
  <c r="DY23" i="68"/>
  <c r="EA23" i="68" s="1"/>
  <c r="DS23" i="68"/>
  <c r="DT23" i="68" s="1"/>
  <c r="DO23" i="68"/>
  <c r="DN23" i="68"/>
  <c r="DM23" i="68"/>
  <c r="DI23" i="68"/>
  <c r="DG23" i="68"/>
  <c r="DH23" i="68" s="1"/>
  <c r="DB23" i="68"/>
  <c r="DA23" i="68"/>
  <c r="DC23" i="68" s="1"/>
  <c r="CU23" i="68"/>
  <c r="CV23" i="68" s="1"/>
  <c r="CQ23" i="68"/>
  <c r="CP23" i="68"/>
  <c r="CO23" i="68"/>
  <c r="CK23" i="68"/>
  <c r="CI23" i="68"/>
  <c r="CJ23" i="68" s="1"/>
  <c r="CD23" i="68"/>
  <c r="CC23" i="68"/>
  <c r="CE23" i="68" s="1"/>
  <c r="BW23" i="68"/>
  <c r="BX23" i="68" s="1"/>
  <c r="BS23" i="68"/>
  <c r="BR23" i="68"/>
  <c r="BQ23" i="68"/>
  <c r="JN23" i="68" s="1"/>
  <c r="BM23" i="68"/>
  <c r="BK23" i="68"/>
  <c r="BL23" i="68" s="1"/>
  <c r="BF23" i="68"/>
  <c r="BE23" i="68"/>
  <c r="BG23" i="68" s="1"/>
  <c r="AY23" i="68"/>
  <c r="AS23" i="68"/>
  <c r="AM23" i="68"/>
  <c r="AH23" i="68"/>
  <c r="AG23" i="68"/>
  <c r="AI23" i="68" s="1"/>
  <c r="AA23" i="68"/>
  <c r="U23" i="68"/>
  <c r="O23" i="68"/>
  <c r="J23" i="68"/>
  <c r="I23" i="68"/>
  <c r="K23" i="68" s="1"/>
  <c r="D23" i="68"/>
  <c r="C23" i="68"/>
  <c r="JC22" i="68"/>
  <c r="JB22" i="68"/>
  <c r="JA22" i="68"/>
  <c r="IW22" i="68"/>
  <c r="IU22" i="68"/>
  <c r="JP22" i="68" s="1"/>
  <c r="IP22" i="68"/>
  <c r="IO22" i="68"/>
  <c r="IQ22" i="68" s="1"/>
  <c r="II22" i="68"/>
  <c r="IJ22" i="68" s="1"/>
  <c r="IE22" i="68"/>
  <c r="ID22" i="68"/>
  <c r="IC22" i="68"/>
  <c r="HY22" i="68"/>
  <c r="HW22" i="68"/>
  <c r="HX22" i="68" s="1"/>
  <c r="HR22" i="68"/>
  <c r="HQ22" i="68"/>
  <c r="HS22" i="68" s="1"/>
  <c r="HK22" i="68"/>
  <c r="HL22" i="68" s="1"/>
  <c r="HG22" i="68"/>
  <c r="HF22" i="68"/>
  <c r="HE22" i="68"/>
  <c r="HA22" i="68"/>
  <c r="GY22" i="68"/>
  <c r="GZ22" i="68" s="1"/>
  <c r="GT22" i="68"/>
  <c r="GS22" i="68"/>
  <c r="GU22" i="68" s="1"/>
  <c r="GM22" i="68"/>
  <c r="GN22" i="68" s="1"/>
  <c r="GI22" i="68"/>
  <c r="GH22" i="68"/>
  <c r="GG22" i="68"/>
  <c r="GC22" i="68"/>
  <c r="GA22" i="68"/>
  <c r="GB22" i="68" s="1"/>
  <c r="FV22" i="68"/>
  <c r="FU22" i="68"/>
  <c r="FW22" i="68" s="1"/>
  <c r="FO22" i="68"/>
  <c r="FP22" i="68" s="1"/>
  <c r="FK22" i="68"/>
  <c r="FJ22" i="68"/>
  <c r="FI22" i="68"/>
  <c r="FE22" i="68"/>
  <c r="FC22" i="68"/>
  <c r="FD22" i="68" s="1"/>
  <c r="EX22" i="68"/>
  <c r="EW22" i="68"/>
  <c r="EY22" i="68" s="1"/>
  <c r="EQ22" i="68"/>
  <c r="ER22" i="68" s="1"/>
  <c r="EM22" i="68"/>
  <c r="EL22" i="68"/>
  <c r="EK22" i="68"/>
  <c r="EG22" i="68"/>
  <c r="EE22" i="68"/>
  <c r="EF22" i="68" s="1"/>
  <c r="DZ22" i="68"/>
  <c r="DY22" i="68"/>
  <c r="EA22" i="68" s="1"/>
  <c r="DS22" i="68"/>
  <c r="DT22" i="68" s="1"/>
  <c r="DO22" i="68"/>
  <c r="DN22" i="68"/>
  <c r="DM22" i="68"/>
  <c r="DI22" i="68"/>
  <c r="DG22" i="68"/>
  <c r="DH22" i="68" s="1"/>
  <c r="DB22" i="68"/>
  <c r="DA22" i="68"/>
  <c r="DC22" i="68" s="1"/>
  <c r="CU22" i="68"/>
  <c r="CV22" i="68" s="1"/>
  <c r="CQ22" i="68"/>
  <c r="CP22" i="68"/>
  <c r="CO22" i="68"/>
  <c r="CK22" i="68"/>
  <c r="CI22" i="68"/>
  <c r="CJ22" i="68" s="1"/>
  <c r="CD22" i="68"/>
  <c r="CC22" i="68"/>
  <c r="CE22" i="68" s="1"/>
  <c r="BW22" i="68"/>
  <c r="BX22" i="68" s="1"/>
  <c r="BS22" i="68"/>
  <c r="BR22" i="68"/>
  <c r="BQ22" i="68"/>
  <c r="JN22" i="68" s="1"/>
  <c r="BM22" i="68"/>
  <c r="BK22" i="68"/>
  <c r="BL22" i="68" s="1"/>
  <c r="BF22" i="68"/>
  <c r="BE22" i="68"/>
  <c r="BG22" i="68" s="1"/>
  <c r="AY22" i="68"/>
  <c r="AS22" i="68"/>
  <c r="AM22" i="68"/>
  <c r="AH22" i="68"/>
  <c r="AG22" i="68"/>
  <c r="AI22" i="68" s="1"/>
  <c r="AA22" i="68"/>
  <c r="U22" i="68"/>
  <c r="O22" i="68"/>
  <c r="J22" i="68"/>
  <c r="I22" i="68"/>
  <c r="K22" i="68" s="1"/>
  <c r="D22" i="68"/>
  <c r="C22" i="68"/>
  <c r="JC21" i="68"/>
  <c r="JB21" i="68"/>
  <c r="JA21" i="68"/>
  <c r="IW21" i="68"/>
  <c r="IU21" i="68"/>
  <c r="JP21" i="68" s="1"/>
  <c r="IP21" i="68"/>
  <c r="IO21" i="68"/>
  <c r="IQ21" i="68" s="1"/>
  <c r="II21" i="68"/>
  <c r="IJ21" i="68" s="1"/>
  <c r="IE21" i="68"/>
  <c r="ID21" i="68"/>
  <c r="IC21" i="68"/>
  <c r="HY21" i="68"/>
  <c r="HW21" i="68"/>
  <c r="HX21" i="68" s="1"/>
  <c r="HR21" i="68"/>
  <c r="HQ21" i="68"/>
  <c r="HS21" i="68" s="1"/>
  <c r="HK21" i="68"/>
  <c r="HL21" i="68" s="1"/>
  <c r="HG21" i="68"/>
  <c r="HF21" i="68"/>
  <c r="HE21" i="68"/>
  <c r="HA21" i="68"/>
  <c r="GY21" i="68"/>
  <c r="GZ21" i="68" s="1"/>
  <c r="GT21" i="68"/>
  <c r="GS21" i="68"/>
  <c r="GU21" i="68" s="1"/>
  <c r="GM21" i="68"/>
  <c r="GN21" i="68" s="1"/>
  <c r="GI21" i="68"/>
  <c r="GH21" i="68"/>
  <c r="GG21" i="68"/>
  <c r="GC21" i="68"/>
  <c r="GA21" i="68"/>
  <c r="GB21" i="68" s="1"/>
  <c r="FV21" i="68"/>
  <c r="FU21" i="68"/>
  <c r="FW21" i="68" s="1"/>
  <c r="FO21" i="68"/>
  <c r="FP21" i="68" s="1"/>
  <c r="FK21" i="68"/>
  <c r="FJ21" i="68"/>
  <c r="FI21" i="68"/>
  <c r="FE21" i="68"/>
  <c r="FC21" i="68"/>
  <c r="FD21" i="68" s="1"/>
  <c r="EX21" i="68"/>
  <c r="EW21" i="68"/>
  <c r="EY21" i="68" s="1"/>
  <c r="EQ21" i="68"/>
  <c r="ER21" i="68" s="1"/>
  <c r="EM21" i="68"/>
  <c r="EL21" i="68"/>
  <c r="EK21" i="68"/>
  <c r="EG21" i="68"/>
  <c r="EE21" i="68"/>
  <c r="EF21" i="68" s="1"/>
  <c r="DZ21" i="68"/>
  <c r="DY21" i="68"/>
  <c r="EA21" i="68" s="1"/>
  <c r="DS21" i="68"/>
  <c r="DT21" i="68" s="1"/>
  <c r="DO21" i="68"/>
  <c r="DN21" i="68"/>
  <c r="DM21" i="68"/>
  <c r="DI21" i="68"/>
  <c r="DG21" i="68"/>
  <c r="DH21" i="68" s="1"/>
  <c r="DB21" i="68"/>
  <c r="DA21" i="68"/>
  <c r="DC21" i="68" s="1"/>
  <c r="CU21" i="68"/>
  <c r="CV21" i="68" s="1"/>
  <c r="CQ21" i="68"/>
  <c r="CP21" i="68"/>
  <c r="CO21" i="68"/>
  <c r="CK21" i="68"/>
  <c r="CI21" i="68"/>
  <c r="CJ21" i="68" s="1"/>
  <c r="CD21" i="68"/>
  <c r="CC21" i="68"/>
  <c r="CE21" i="68" s="1"/>
  <c r="BW21" i="68"/>
  <c r="BX21" i="68" s="1"/>
  <c r="BS21" i="68"/>
  <c r="BR21" i="68"/>
  <c r="BQ21" i="68"/>
  <c r="JN21" i="68" s="1"/>
  <c r="BM21" i="68"/>
  <c r="BK21" i="68"/>
  <c r="BL21" i="68" s="1"/>
  <c r="BF21" i="68"/>
  <c r="BE21" i="68"/>
  <c r="BG21" i="68" s="1"/>
  <c r="AY21" i="68"/>
  <c r="AS21" i="68"/>
  <c r="AM21" i="68"/>
  <c r="AH21" i="68"/>
  <c r="AG21" i="68"/>
  <c r="AI21" i="68" s="1"/>
  <c r="AA21" i="68"/>
  <c r="U21" i="68"/>
  <c r="O21" i="68"/>
  <c r="J21" i="68"/>
  <c r="I21" i="68"/>
  <c r="K21" i="68" s="1"/>
  <c r="D21" i="68"/>
  <c r="C21" i="68"/>
  <c r="JC20" i="68"/>
  <c r="JB20" i="68"/>
  <c r="JA20" i="68"/>
  <c r="IW20" i="68"/>
  <c r="IU20" i="68"/>
  <c r="JP20" i="68" s="1"/>
  <c r="IP20" i="68"/>
  <c r="IO20" i="68"/>
  <c r="IQ20" i="68" s="1"/>
  <c r="II20" i="68"/>
  <c r="IJ20" i="68" s="1"/>
  <c r="IE20" i="68"/>
  <c r="ID20" i="68"/>
  <c r="IC20" i="68"/>
  <c r="HY20" i="68"/>
  <c r="HW20" i="68"/>
  <c r="HX20" i="68" s="1"/>
  <c r="HR20" i="68"/>
  <c r="HQ20" i="68"/>
  <c r="HS20" i="68" s="1"/>
  <c r="HK20" i="68"/>
  <c r="HL20" i="68" s="1"/>
  <c r="HG20" i="68"/>
  <c r="HF20" i="68"/>
  <c r="HE20" i="68"/>
  <c r="HA20" i="68"/>
  <c r="GY20" i="68"/>
  <c r="GZ20" i="68" s="1"/>
  <c r="GT20" i="68"/>
  <c r="GS20" i="68"/>
  <c r="GU20" i="68" s="1"/>
  <c r="GM20" i="68"/>
  <c r="GN20" i="68" s="1"/>
  <c r="GI20" i="68"/>
  <c r="GH20" i="68"/>
  <c r="GG20" i="68"/>
  <c r="GC20" i="68"/>
  <c r="GA20" i="68"/>
  <c r="GB20" i="68" s="1"/>
  <c r="FV20" i="68"/>
  <c r="FU20" i="68"/>
  <c r="FW20" i="68" s="1"/>
  <c r="FO20" i="68"/>
  <c r="FP20" i="68" s="1"/>
  <c r="FK20" i="68"/>
  <c r="FJ20" i="68"/>
  <c r="FI20" i="68"/>
  <c r="FE20" i="68"/>
  <c r="FC20" i="68"/>
  <c r="FD20" i="68" s="1"/>
  <c r="EX20" i="68"/>
  <c r="EW20" i="68"/>
  <c r="EY20" i="68" s="1"/>
  <c r="EQ20" i="68"/>
  <c r="ER20" i="68" s="1"/>
  <c r="EM20" i="68"/>
  <c r="EL20" i="68"/>
  <c r="EK20" i="68"/>
  <c r="EG20" i="68"/>
  <c r="EE20" i="68"/>
  <c r="EF20" i="68" s="1"/>
  <c r="DZ20" i="68"/>
  <c r="DY20" i="68"/>
  <c r="EA20" i="68" s="1"/>
  <c r="DS20" i="68"/>
  <c r="DT20" i="68" s="1"/>
  <c r="DO20" i="68"/>
  <c r="DN20" i="68"/>
  <c r="DM20" i="68"/>
  <c r="DI20" i="68"/>
  <c r="DG20" i="68"/>
  <c r="DH20" i="68" s="1"/>
  <c r="DB20" i="68"/>
  <c r="DA20" i="68"/>
  <c r="DC20" i="68" s="1"/>
  <c r="CU20" i="68"/>
  <c r="CV20" i="68" s="1"/>
  <c r="CQ20" i="68"/>
  <c r="CP20" i="68"/>
  <c r="CO20" i="68"/>
  <c r="CK20" i="68"/>
  <c r="CI20" i="68"/>
  <c r="CJ20" i="68" s="1"/>
  <c r="CD20" i="68"/>
  <c r="CC20" i="68"/>
  <c r="CE20" i="68" s="1"/>
  <c r="BW20" i="68"/>
  <c r="BS20" i="68"/>
  <c r="BR20" i="68"/>
  <c r="BQ20" i="68"/>
  <c r="BM20" i="68"/>
  <c r="BK20" i="68"/>
  <c r="BL20" i="68" s="1"/>
  <c r="BF20" i="68"/>
  <c r="BE20" i="68"/>
  <c r="AY20" i="68"/>
  <c r="AS20" i="68"/>
  <c r="AM20" i="68"/>
  <c r="AH20" i="68"/>
  <c r="AG20" i="68"/>
  <c r="AI20" i="68" s="1"/>
  <c r="AA20" i="68"/>
  <c r="U20" i="68"/>
  <c r="O20" i="68"/>
  <c r="J20" i="68"/>
  <c r="I20" i="68"/>
  <c r="D20" i="68"/>
  <c r="C20" i="68"/>
  <c r="JC19" i="68"/>
  <c r="JB19" i="68"/>
  <c r="JA19" i="68"/>
  <c r="IW19" i="68"/>
  <c r="IU19" i="68"/>
  <c r="IP19" i="68"/>
  <c r="IO19" i="68"/>
  <c r="IQ19" i="68" s="1"/>
  <c r="II19" i="68"/>
  <c r="IE19" i="68"/>
  <c r="ID19" i="68"/>
  <c r="IC19" i="68"/>
  <c r="HY19" i="68"/>
  <c r="HW19" i="68"/>
  <c r="HX19" i="68" s="1"/>
  <c r="HR19" i="68"/>
  <c r="HQ19" i="68"/>
  <c r="HS19" i="68" s="1"/>
  <c r="HK19" i="68"/>
  <c r="HG19" i="68"/>
  <c r="HF19" i="68"/>
  <c r="HE19" i="68"/>
  <c r="HA19" i="68"/>
  <c r="GY19" i="68"/>
  <c r="GZ19" i="68" s="1"/>
  <c r="GT19" i="68"/>
  <c r="GS19" i="68"/>
  <c r="GU19" i="68" s="1"/>
  <c r="GM19" i="68"/>
  <c r="GI19" i="68"/>
  <c r="GH19" i="68"/>
  <c r="GG19" i="68"/>
  <c r="GC19" i="68"/>
  <c r="GA19" i="68"/>
  <c r="GB19" i="68" s="1"/>
  <c r="FV19" i="68"/>
  <c r="FU19" i="68"/>
  <c r="FW19" i="68" s="1"/>
  <c r="FO19" i="68"/>
  <c r="FK19" i="68"/>
  <c r="FJ19" i="68"/>
  <c r="FI19" i="68"/>
  <c r="FE19" i="68"/>
  <c r="FC19" i="68"/>
  <c r="FD19" i="68" s="1"/>
  <c r="EX19" i="68"/>
  <c r="EW19" i="68"/>
  <c r="EY19" i="68" s="1"/>
  <c r="EQ19" i="68"/>
  <c r="EM19" i="68"/>
  <c r="EL19" i="68"/>
  <c r="EK19" i="68"/>
  <c r="EG19" i="68"/>
  <c r="EE19" i="68"/>
  <c r="EF19" i="68" s="1"/>
  <c r="DZ19" i="68"/>
  <c r="DY19" i="68"/>
  <c r="EA19" i="68" s="1"/>
  <c r="DS19" i="68"/>
  <c r="DO19" i="68"/>
  <c r="DN19" i="68"/>
  <c r="DM19" i="68"/>
  <c r="DI19" i="68"/>
  <c r="DG19" i="68"/>
  <c r="DH19" i="68" s="1"/>
  <c r="DB19" i="68"/>
  <c r="DA19" i="68"/>
  <c r="DC19" i="68" s="1"/>
  <c r="CU19" i="68"/>
  <c r="CQ19" i="68"/>
  <c r="CP19" i="68"/>
  <c r="CO19" i="68"/>
  <c r="CK19" i="68"/>
  <c r="CI19" i="68"/>
  <c r="CJ19" i="68" s="1"/>
  <c r="CD19" i="68"/>
  <c r="CC19" i="68"/>
  <c r="CE19" i="68" s="1"/>
  <c r="BW19" i="68"/>
  <c r="BS19" i="68"/>
  <c r="BR19" i="68"/>
  <c r="BQ19" i="68"/>
  <c r="BM19" i="68"/>
  <c r="BK19" i="68"/>
  <c r="BL19" i="68" s="1"/>
  <c r="BF19" i="68"/>
  <c r="BE19" i="68"/>
  <c r="AY19" i="68"/>
  <c r="AS19" i="68"/>
  <c r="AM19" i="68"/>
  <c r="AH19" i="68"/>
  <c r="AG19" i="68"/>
  <c r="AA19" i="68"/>
  <c r="U19" i="68"/>
  <c r="O19" i="68"/>
  <c r="J19" i="68"/>
  <c r="I19" i="68"/>
  <c r="D19" i="68"/>
  <c r="C19" i="68"/>
  <c r="JC18" i="68"/>
  <c r="JB18" i="68"/>
  <c r="JA18" i="68"/>
  <c r="IW18" i="68"/>
  <c r="IU18" i="68"/>
  <c r="IP18" i="68"/>
  <c r="IO18" i="68"/>
  <c r="IQ18" i="68" s="1"/>
  <c r="II18" i="68"/>
  <c r="IE18" i="68"/>
  <c r="ID18" i="68"/>
  <c r="IC18" i="68"/>
  <c r="HY18" i="68"/>
  <c r="HW18" i="68"/>
  <c r="HX18" i="68" s="1"/>
  <c r="HR18" i="68"/>
  <c r="HQ18" i="68"/>
  <c r="HS18" i="68" s="1"/>
  <c r="HK18" i="68"/>
  <c r="HG18" i="68"/>
  <c r="HF18" i="68"/>
  <c r="HE18" i="68"/>
  <c r="HA18" i="68"/>
  <c r="GY18" i="68"/>
  <c r="GZ18" i="68" s="1"/>
  <c r="GT18" i="68"/>
  <c r="GS18" i="68"/>
  <c r="GU18" i="68" s="1"/>
  <c r="GM18" i="68"/>
  <c r="GI18" i="68"/>
  <c r="GH18" i="68"/>
  <c r="GG18" i="68"/>
  <c r="GC18" i="68"/>
  <c r="GA18" i="68"/>
  <c r="GB18" i="68" s="1"/>
  <c r="FV18" i="68"/>
  <c r="FU18" i="68"/>
  <c r="FW18" i="68" s="1"/>
  <c r="FO18" i="68"/>
  <c r="FK18" i="68"/>
  <c r="FJ18" i="68"/>
  <c r="FI18" i="68"/>
  <c r="FE18" i="68"/>
  <c r="FC18" i="68"/>
  <c r="FD18" i="68" s="1"/>
  <c r="EX18" i="68"/>
  <c r="EW18" i="68"/>
  <c r="EY18" i="68" s="1"/>
  <c r="EQ18" i="68"/>
  <c r="EM18" i="68"/>
  <c r="EL18" i="68"/>
  <c r="EK18" i="68"/>
  <c r="EG18" i="68"/>
  <c r="EE18" i="68"/>
  <c r="EF18" i="68" s="1"/>
  <c r="DZ18" i="68"/>
  <c r="DY18" i="68"/>
  <c r="EA18" i="68" s="1"/>
  <c r="DS18" i="68"/>
  <c r="DO18" i="68"/>
  <c r="DN18" i="68"/>
  <c r="DM18" i="68"/>
  <c r="DI18" i="68"/>
  <c r="DG18" i="68"/>
  <c r="DH18" i="68" s="1"/>
  <c r="DB18" i="68"/>
  <c r="DA18" i="68"/>
  <c r="DC18" i="68" s="1"/>
  <c r="CU18" i="68"/>
  <c r="CQ18" i="68"/>
  <c r="CP18" i="68"/>
  <c r="CO18" i="68"/>
  <c r="CK18" i="68"/>
  <c r="CI18" i="68"/>
  <c r="CJ18" i="68" s="1"/>
  <c r="CD18" i="68"/>
  <c r="CC18" i="68"/>
  <c r="CE18" i="68" s="1"/>
  <c r="BW18" i="68"/>
  <c r="BS18" i="68"/>
  <c r="BR18" i="68"/>
  <c r="BQ18" i="68"/>
  <c r="BM18" i="68"/>
  <c r="BK18" i="68"/>
  <c r="BL18" i="68" s="1"/>
  <c r="BF18" i="68"/>
  <c r="BE18" i="68"/>
  <c r="AY18" i="68"/>
  <c r="AS18" i="68"/>
  <c r="AM18" i="68"/>
  <c r="AH18" i="68"/>
  <c r="AG18" i="68"/>
  <c r="AA18" i="68"/>
  <c r="U18" i="68"/>
  <c r="O18" i="68"/>
  <c r="J18" i="68"/>
  <c r="I18" i="68"/>
  <c r="D18" i="68"/>
  <c r="C18" i="68"/>
  <c r="JC17" i="68"/>
  <c r="JB17" i="68"/>
  <c r="JA17" i="68"/>
  <c r="IW17" i="68"/>
  <c r="IU17" i="68"/>
  <c r="IP17" i="68"/>
  <c r="IO17" i="68"/>
  <c r="IQ17" i="68" s="1"/>
  <c r="II17" i="68"/>
  <c r="IE17" i="68"/>
  <c r="ID17" i="68"/>
  <c r="IC17" i="68"/>
  <c r="HY17" i="68"/>
  <c r="HW17" i="68"/>
  <c r="HX17" i="68" s="1"/>
  <c r="HR17" i="68"/>
  <c r="HQ17" i="68"/>
  <c r="HS17" i="68" s="1"/>
  <c r="HM17" i="68"/>
  <c r="HK17" i="68"/>
  <c r="HL17" i="68" s="1"/>
  <c r="HG17" i="68"/>
  <c r="HF17" i="68"/>
  <c r="HE17" i="68"/>
  <c r="GY17" i="68"/>
  <c r="GZ17" i="68" s="1"/>
  <c r="GT17" i="68"/>
  <c r="GS17" i="68"/>
  <c r="GU17" i="68" s="1"/>
  <c r="GM17" i="68"/>
  <c r="GN17" i="68" s="1"/>
  <c r="GI17" i="68"/>
  <c r="GH17" i="68"/>
  <c r="GG17" i="68"/>
  <c r="GC17" i="68"/>
  <c r="GA17" i="68"/>
  <c r="GB17" i="68" s="1"/>
  <c r="FV17" i="68"/>
  <c r="FU17" i="68"/>
  <c r="FW17" i="68" s="1"/>
  <c r="FQ17" i="68"/>
  <c r="FO17" i="68"/>
  <c r="FP17" i="68" s="1"/>
  <c r="FK17" i="68"/>
  <c r="FJ17" i="68"/>
  <c r="FI17" i="68"/>
  <c r="FC17" i="68"/>
  <c r="FD17" i="68" s="1"/>
  <c r="EX17" i="68"/>
  <c r="EW17" i="68"/>
  <c r="EY17" i="68" s="1"/>
  <c r="EQ17" i="68"/>
  <c r="ER17" i="68" s="1"/>
  <c r="EM17" i="68"/>
  <c r="EL17" i="68"/>
  <c r="EK17" i="68"/>
  <c r="EG17" i="68"/>
  <c r="EE17" i="68"/>
  <c r="DZ17" i="68"/>
  <c r="DY17" i="68"/>
  <c r="EA17" i="68" s="1"/>
  <c r="DU17" i="68"/>
  <c r="DS17" i="68"/>
  <c r="DT17" i="68" s="1"/>
  <c r="DO17" i="68"/>
  <c r="DN17" i="68"/>
  <c r="DM17" i="68"/>
  <c r="DG17" i="68"/>
  <c r="DH17" i="68" s="1"/>
  <c r="DB17" i="68"/>
  <c r="DA17" i="68"/>
  <c r="DC17" i="68" s="1"/>
  <c r="CU17" i="68"/>
  <c r="CV17" i="68" s="1"/>
  <c r="CQ17" i="68"/>
  <c r="CP17" i="68"/>
  <c r="CO17" i="68"/>
  <c r="CK17" i="68"/>
  <c r="CI17" i="68"/>
  <c r="CJ17" i="68" s="1"/>
  <c r="CD17" i="68"/>
  <c r="CC17" i="68"/>
  <c r="CE17" i="68" s="1"/>
  <c r="BY17" i="68"/>
  <c r="BW17" i="68"/>
  <c r="BX17" i="68" s="1"/>
  <c r="BS17" i="68"/>
  <c r="BR17" i="68"/>
  <c r="BQ17" i="68"/>
  <c r="JN17" i="68" s="1"/>
  <c r="BK17" i="68"/>
  <c r="BL17" i="68" s="1"/>
  <c r="BF17" i="68"/>
  <c r="BE17" i="68"/>
  <c r="BG17" i="68" s="1"/>
  <c r="AY17" i="68"/>
  <c r="AS17" i="68"/>
  <c r="AM17" i="68"/>
  <c r="AH17" i="68"/>
  <c r="AG17" i="68"/>
  <c r="AI17" i="68" s="1"/>
  <c r="AA17" i="68"/>
  <c r="U17" i="68"/>
  <c r="O17" i="68"/>
  <c r="J17" i="68"/>
  <c r="I17" i="68"/>
  <c r="K17" i="68" s="1"/>
  <c r="D17" i="68"/>
  <c r="C17" i="68"/>
  <c r="JC16" i="68"/>
  <c r="JB16" i="68"/>
  <c r="JA16" i="68"/>
  <c r="IU16" i="68"/>
  <c r="IW16" i="68" s="1"/>
  <c r="IP16" i="68"/>
  <c r="IO16" i="68"/>
  <c r="IQ16" i="68" s="1"/>
  <c r="II16" i="68"/>
  <c r="IJ16" i="68" s="1"/>
  <c r="IE16" i="68"/>
  <c r="ID16" i="68"/>
  <c r="IC16" i="68"/>
  <c r="HY16" i="68"/>
  <c r="HW16" i="68"/>
  <c r="HX16" i="68" s="1"/>
  <c r="HR16" i="68"/>
  <c r="HQ16" i="68"/>
  <c r="HS16" i="68" s="1"/>
  <c r="HM16" i="68"/>
  <c r="HK16" i="68"/>
  <c r="HL16" i="68" s="1"/>
  <c r="HG16" i="68"/>
  <c r="HF16" i="68"/>
  <c r="HE16" i="68"/>
  <c r="GY16" i="68"/>
  <c r="GZ16" i="68" s="1"/>
  <c r="GT16" i="68"/>
  <c r="GS16" i="68"/>
  <c r="GU16" i="68" s="1"/>
  <c r="GM16" i="68"/>
  <c r="GN16" i="68" s="1"/>
  <c r="GI16" i="68"/>
  <c r="GH16" i="68"/>
  <c r="GG16" i="68"/>
  <c r="GC16" i="68"/>
  <c r="GA16" i="68"/>
  <c r="GB16" i="68" s="1"/>
  <c r="FV16" i="68"/>
  <c r="FU16" i="68"/>
  <c r="FW16" i="68" s="1"/>
  <c r="FQ16" i="68"/>
  <c r="FO16" i="68"/>
  <c r="FP16" i="68" s="1"/>
  <c r="FK16" i="68"/>
  <c r="FJ16" i="68"/>
  <c r="FI16" i="68"/>
  <c r="FC16" i="68"/>
  <c r="FD16" i="68" s="1"/>
  <c r="EX16" i="68"/>
  <c r="EW16" i="68"/>
  <c r="EY16" i="68" s="1"/>
  <c r="EQ16" i="68"/>
  <c r="ER16" i="68" s="1"/>
  <c r="EM16" i="68"/>
  <c r="EL16" i="68"/>
  <c r="EK16" i="68"/>
  <c r="EG16" i="68"/>
  <c r="EE16" i="68"/>
  <c r="EF16" i="68" s="1"/>
  <c r="DZ16" i="68"/>
  <c r="DY16" i="68"/>
  <c r="EA16" i="68" s="1"/>
  <c r="DU16" i="68"/>
  <c r="DS16" i="68"/>
  <c r="DT16" i="68" s="1"/>
  <c r="DO16" i="68"/>
  <c r="DN16" i="68"/>
  <c r="DM16" i="68"/>
  <c r="DG16" i="68"/>
  <c r="DH16" i="68" s="1"/>
  <c r="DB16" i="68"/>
  <c r="DA16" i="68"/>
  <c r="DC16" i="68" s="1"/>
  <c r="CU16" i="68"/>
  <c r="CV16" i="68" s="1"/>
  <c r="CQ16" i="68"/>
  <c r="CP16" i="68"/>
  <c r="CO16" i="68"/>
  <c r="CK16" i="68"/>
  <c r="CI16" i="68"/>
  <c r="CJ16" i="68" s="1"/>
  <c r="CD16" i="68"/>
  <c r="CC16" i="68"/>
  <c r="CE16" i="68" s="1"/>
  <c r="BY16" i="68"/>
  <c r="BW16" i="68"/>
  <c r="BX16" i="68" s="1"/>
  <c r="BS16" i="68"/>
  <c r="BR16" i="68"/>
  <c r="BQ16" i="68"/>
  <c r="JN16" i="68" s="1"/>
  <c r="BK16" i="68"/>
  <c r="BL16" i="68" s="1"/>
  <c r="BF16" i="68"/>
  <c r="BE16" i="68"/>
  <c r="BG16" i="68" s="1"/>
  <c r="AY16" i="68"/>
  <c r="AS16" i="68"/>
  <c r="AM16" i="68"/>
  <c r="AH16" i="68"/>
  <c r="AG16" i="68"/>
  <c r="AI16" i="68" s="1"/>
  <c r="AA16" i="68"/>
  <c r="U16" i="68"/>
  <c r="O16" i="68"/>
  <c r="J16" i="68"/>
  <c r="I16" i="68"/>
  <c r="K16" i="68" s="1"/>
  <c r="D16" i="68"/>
  <c r="C16" i="68"/>
  <c r="JC15" i="68"/>
  <c r="JB15" i="68"/>
  <c r="JA15" i="68"/>
  <c r="IU15" i="68"/>
  <c r="IP15" i="68"/>
  <c r="IO15" i="68"/>
  <c r="IQ15" i="68" s="1"/>
  <c r="II15" i="68"/>
  <c r="IJ15" i="68" s="1"/>
  <c r="IE15" i="68"/>
  <c r="ID15" i="68"/>
  <c r="IC15" i="68"/>
  <c r="HY15" i="68"/>
  <c r="HW15" i="68"/>
  <c r="HX15" i="68" s="1"/>
  <c r="HR15" i="68"/>
  <c r="HQ15" i="68"/>
  <c r="HS15" i="68" s="1"/>
  <c r="HM15" i="68"/>
  <c r="HK15" i="68"/>
  <c r="HL15" i="68" s="1"/>
  <c r="HG15" i="68"/>
  <c r="HF15" i="68"/>
  <c r="HE15" i="68"/>
  <c r="GY15" i="68"/>
  <c r="GZ15" i="68" s="1"/>
  <c r="GT15" i="68"/>
  <c r="GS15" i="68"/>
  <c r="GU15" i="68" s="1"/>
  <c r="GM15" i="68"/>
  <c r="GN15" i="68" s="1"/>
  <c r="GI15" i="68"/>
  <c r="GH15" i="68"/>
  <c r="GG15" i="68"/>
  <c r="GC15" i="68"/>
  <c r="GA15" i="68"/>
  <c r="GB15" i="68" s="1"/>
  <c r="FV15" i="68"/>
  <c r="FU15" i="68"/>
  <c r="FW15" i="68" s="1"/>
  <c r="FQ15" i="68"/>
  <c r="FO15" i="68"/>
  <c r="FP15" i="68" s="1"/>
  <c r="FK15" i="68"/>
  <c r="FJ15" i="68"/>
  <c r="FI15" i="68"/>
  <c r="FC15" i="68"/>
  <c r="FD15" i="68" s="1"/>
  <c r="EX15" i="68"/>
  <c r="EW15" i="68"/>
  <c r="EY15" i="68" s="1"/>
  <c r="EQ15" i="68"/>
  <c r="ER15" i="68" s="1"/>
  <c r="EM15" i="68"/>
  <c r="EL15" i="68"/>
  <c r="EK15" i="68"/>
  <c r="EG15" i="68"/>
  <c r="EE15" i="68"/>
  <c r="EF15" i="68" s="1"/>
  <c r="DZ15" i="68"/>
  <c r="DY15" i="68"/>
  <c r="EA15" i="68" s="1"/>
  <c r="DU15" i="68"/>
  <c r="DS15" i="68"/>
  <c r="DT15" i="68" s="1"/>
  <c r="DO15" i="68"/>
  <c r="DN15" i="68"/>
  <c r="DM15" i="68"/>
  <c r="DG15" i="68"/>
  <c r="DH15" i="68" s="1"/>
  <c r="DB15" i="68"/>
  <c r="DA15" i="68"/>
  <c r="DC15" i="68" s="1"/>
  <c r="CU15" i="68"/>
  <c r="CV15" i="68" s="1"/>
  <c r="CQ15" i="68"/>
  <c r="CP15" i="68"/>
  <c r="CO15" i="68"/>
  <c r="CK15" i="68"/>
  <c r="CI15" i="68"/>
  <c r="CJ15" i="68" s="1"/>
  <c r="CD15" i="68"/>
  <c r="CC15" i="68"/>
  <c r="CE15" i="68" s="1"/>
  <c r="BY15" i="68"/>
  <c r="BW15" i="68"/>
  <c r="BX15" i="68" s="1"/>
  <c r="BS15" i="68"/>
  <c r="BR15" i="68"/>
  <c r="BQ15" i="68"/>
  <c r="JN15" i="68" s="1"/>
  <c r="BK15" i="68"/>
  <c r="BL15" i="68" s="1"/>
  <c r="BF15" i="68"/>
  <c r="BE15" i="68"/>
  <c r="BG15" i="68" s="1"/>
  <c r="AY15" i="68"/>
  <c r="AS15" i="68"/>
  <c r="AM15" i="68"/>
  <c r="AH15" i="68"/>
  <c r="AG15" i="68"/>
  <c r="AI15" i="68" s="1"/>
  <c r="AA15" i="68"/>
  <c r="U15" i="68"/>
  <c r="O15" i="68"/>
  <c r="J15" i="68"/>
  <c r="I15" i="68"/>
  <c r="K15" i="68" s="1"/>
  <c r="D15" i="68"/>
  <c r="C15" i="68"/>
  <c r="JC14" i="68"/>
  <c r="JB14" i="68"/>
  <c r="JA14" i="68"/>
  <c r="IU14" i="68"/>
  <c r="IW14" i="68" s="1"/>
  <c r="IP14" i="68"/>
  <c r="IO14" i="68"/>
  <c r="IQ14" i="68" s="1"/>
  <c r="II14" i="68"/>
  <c r="IJ14" i="68" s="1"/>
  <c r="IE14" i="68"/>
  <c r="ID14" i="68"/>
  <c r="IC14" i="68"/>
  <c r="HY14" i="68"/>
  <c r="HW14" i="68"/>
  <c r="HX14" i="68" s="1"/>
  <c r="HR14" i="68"/>
  <c r="HQ14" i="68"/>
  <c r="HS14" i="68" s="1"/>
  <c r="HM14" i="68"/>
  <c r="HK14" i="68"/>
  <c r="HL14" i="68" s="1"/>
  <c r="HG14" i="68"/>
  <c r="HF14" i="68"/>
  <c r="HE14" i="68"/>
  <c r="GY14" i="68"/>
  <c r="GZ14" i="68" s="1"/>
  <c r="GT14" i="68"/>
  <c r="GS14" i="68"/>
  <c r="GU14" i="68" s="1"/>
  <c r="GM14" i="68"/>
  <c r="GN14" i="68" s="1"/>
  <c r="GI14" i="68"/>
  <c r="GH14" i="68"/>
  <c r="GG14" i="68"/>
  <c r="GC14" i="68"/>
  <c r="GA14" i="68"/>
  <c r="GB14" i="68" s="1"/>
  <c r="FV14" i="68"/>
  <c r="FU14" i="68"/>
  <c r="FW14" i="68" s="1"/>
  <c r="FQ14" i="68"/>
  <c r="FO14" i="68"/>
  <c r="FP14" i="68" s="1"/>
  <c r="FK14" i="68"/>
  <c r="FJ14" i="68"/>
  <c r="FI14" i="68"/>
  <c r="FC14" i="68"/>
  <c r="FD14" i="68" s="1"/>
  <c r="EX14" i="68"/>
  <c r="EW14" i="68"/>
  <c r="EY14" i="68" s="1"/>
  <c r="EQ14" i="68"/>
  <c r="ER14" i="68" s="1"/>
  <c r="EM14" i="68"/>
  <c r="EL14" i="68"/>
  <c r="EK14" i="68"/>
  <c r="EG14" i="68"/>
  <c r="EE14" i="68"/>
  <c r="EF14" i="68" s="1"/>
  <c r="DZ14" i="68"/>
  <c r="DY14" i="68"/>
  <c r="EA14" i="68" s="1"/>
  <c r="DU14" i="68"/>
  <c r="DS14" i="68"/>
  <c r="DT14" i="68" s="1"/>
  <c r="DO14" i="68"/>
  <c r="DN14" i="68"/>
  <c r="DM14" i="68"/>
  <c r="DG14" i="68"/>
  <c r="DH14" i="68" s="1"/>
  <c r="DB14" i="68"/>
  <c r="DA14" i="68"/>
  <c r="DC14" i="68" s="1"/>
  <c r="CU14" i="68"/>
  <c r="CV14" i="68" s="1"/>
  <c r="CQ14" i="68"/>
  <c r="CP14" i="68"/>
  <c r="CO14" i="68"/>
  <c r="CK14" i="68"/>
  <c r="CI14" i="68"/>
  <c r="CJ14" i="68" s="1"/>
  <c r="CD14" i="68"/>
  <c r="CC14" i="68"/>
  <c r="CE14" i="68" s="1"/>
  <c r="BY14" i="68"/>
  <c r="BW14" i="68"/>
  <c r="BX14" i="68" s="1"/>
  <c r="BS14" i="68"/>
  <c r="BR14" i="68"/>
  <c r="BQ14" i="68"/>
  <c r="JN14" i="68" s="1"/>
  <c r="BK14" i="68"/>
  <c r="BL14" i="68" s="1"/>
  <c r="BF14" i="68"/>
  <c r="BE14" i="68"/>
  <c r="BG14" i="68" s="1"/>
  <c r="AY14" i="68"/>
  <c r="AS14" i="68"/>
  <c r="AM14" i="68"/>
  <c r="AH14" i="68"/>
  <c r="AG14" i="68"/>
  <c r="AI14" i="68" s="1"/>
  <c r="AA14" i="68"/>
  <c r="U14" i="68"/>
  <c r="O14" i="68"/>
  <c r="J14" i="68"/>
  <c r="I14" i="68"/>
  <c r="K14" i="68" s="1"/>
  <c r="D14" i="68"/>
  <c r="C14" i="68"/>
  <c r="JC13" i="68"/>
  <c r="JB13" i="68"/>
  <c r="JA13" i="68"/>
  <c r="IU13" i="68"/>
  <c r="IP13" i="68"/>
  <c r="IO13" i="68"/>
  <c r="IQ13" i="68" s="1"/>
  <c r="II13" i="68"/>
  <c r="IJ13" i="68" s="1"/>
  <c r="IE13" i="68"/>
  <c r="ID13" i="68"/>
  <c r="IC13" i="68"/>
  <c r="HY13" i="68"/>
  <c r="HW13" i="68"/>
  <c r="HX13" i="68" s="1"/>
  <c r="HR13" i="68"/>
  <c r="HQ13" i="68"/>
  <c r="HS13" i="68" s="1"/>
  <c r="HM13" i="68"/>
  <c r="HK13" i="68"/>
  <c r="HL13" i="68" s="1"/>
  <c r="HG13" i="68"/>
  <c r="HF13" i="68"/>
  <c r="HE13" i="68"/>
  <c r="GY13" i="68"/>
  <c r="GZ13" i="68" s="1"/>
  <c r="GT13" i="68"/>
  <c r="GS13" i="68"/>
  <c r="GU13" i="68" s="1"/>
  <c r="GM13" i="68"/>
  <c r="GN13" i="68" s="1"/>
  <c r="GI13" i="68"/>
  <c r="GH13" i="68"/>
  <c r="GG13" i="68"/>
  <c r="GC13" i="68"/>
  <c r="GA13" i="68"/>
  <c r="GB13" i="68" s="1"/>
  <c r="FV13" i="68"/>
  <c r="FU13" i="68"/>
  <c r="FW13" i="68" s="1"/>
  <c r="FQ13" i="68"/>
  <c r="FO13" i="68"/>
  <c r="FP13" i="68" s="1"/>
  <c r="FK13" i="68"/>
  <c r="FJ13" i="68"/>
  <c r="FI13" i="68"/>
  <c r="FC13" i="68"/>
  <c r="FD13" i="68" s="1"/>
  <c r="EX13" i="68"/>
  <c r="EW13" i="68"/>
  <c r="EY13" i="68" s="1"/>
  <c r="EQ13" i="68"/>
  <c r="ER13" i="68" s="1"/>
  <c r="EM13" i="68"/>
  <c r="EL13" i="68"/>
  <c r="EK13" i="68"/>
  <c r="EG13" i="68"/>
  <c r="EE13" i="68"/>
  <c r="EF13" i="68" s="1"/>
  <c r="DZ13" i="68"/>
  <c r="DY13" i="68"/>
  <c r="EA13" i="68" s="1"/>
  <c r="DU13" i="68"/>
  <c r="DS13" i="68"/>
  <c r="DT13" i="68" s="1"/>
  <c r="DO13" i="68"/>
  <c r="DN13" i="68"/>
  <c r="DM13" i="68"/>
  <c r="DG13" i="68"/>
  <c r="DH13" i="68" s="1"/>
  <c r="DB13" i="68"/>
  <c r="DA13" i="68"/>
  <c r="DC13" i="68" s="1"/>
  <c r="CU13" i="68"/>
  <c r="CV13" i="68" s="1"/>
  <c r="CQ13" i="68"/>
  <c r="CP13" i="68"/>
  <c r="CO13" i="68"/>
  <c r="CK13" i="68"/>
  <c r="CI13" i="68"/>
  <c r="CJ13" i="68" s="1"/>
  <c r="CD13" i="68"/>
  <c r="CC13" i="68"/>
  <c r="CE13" i="68" s="1"/>
  <c r="BY13" i="68"/>
  <c r="BW13" i="68"/>
  <c r="BX13" i="68" s="1"/>
  <c r="BS13" i="68"/>
  <c r="BR13" i="68"/>
  <c r="BQ13" i="68"/>
  <c r="JN13" i="68" s="1"/>
  <c r="BK13" i="68"/>
  <c r="BL13" i="68" s="1"/>
  <c r="BF13" i="68"/>
  <c r="BE13" i="68"/>
  <c r="BG13" i="68" s="1"/>
  <c r="AY13" i="68"/>
  <c r="AS13" i="68"/>
  <c r="AM13" i="68"/>
  <c r="AH13" i="68"/>
  <c r="AG13" i="68"/>
  <c r="AI13" i="68" s="1"/>
  <c r="AA13" i="68"/>
  <c r="U13" i="68"/>
  <c r="O13" i="68"/>
  <c r="J13" i="68"/>
  <c r="I13" i="68"/>
  <c r="K13" i="68" s="1"/>
  <c r="D13" i="68"/>
  <c r="C13" i="68"/>
  <c r="JC12" i="68"/>
  <c r="JB12" i="68"/>
  <c r="JA12" i="68"/>
  <c r="IU12" i="68"/>
  <c r="IW12" i="68" s="1"/>
  <c r="IP12" i="68"/>
  <c r="IO12" i="68"/>
  <c r="IQ12" i="68" s="1"/>
  <c r="II12" i="68"/>
  <c r="IJ12" i="68" s="1"/>
  <c r="IE12" i="68"/>
  <c r="ID12" i="68"/>
  <c r="IC12" i="68"/>
  <c r="HY12" i="68"/>
  <c r="HW12" i="68"/>
  <c r="HX12" i="68" s="1"/>
  <c r="HR12" i="68"/>
  <c r="HQ12" i="68"/>
  <c r="HS12" i="68" s="1"/>
  <c r="HM12" i="68"/>
  <c r="HK12" i="68"/>
  <c r="HL12" i="68" s="1"/>
  <c r="HG12" i="68"/>
  <c r="HF12" i="68"/>
  <c r="HE12" i="68"/>
  <c r="GY12" i="68"/>
  <c r="GZ12" i="68" s="1"/>
  <c r="GT12" i="68"/>
  <c r="GS12" i="68"/>
  <c r="GU12" i="68" s="1"/>
  <c r="GM12" i="68"/>
  <c r="GN12" i="68" s="1"/>
  <c r="GI12" i="68"/>
  <c r="GH12" i="68"/>
  <c r="GG12" i="68"/>
  <c r="GC12" i="68"/>
  <c r="GA12" i="68"/>
  <c r="GB12" i="68" s="1"/>
  <c r="FV12" i="68"/>
  <c r="FU12" i="68"/>
  <c r="FW12" i="68" s="1"/>
  <c r="FQ12" i="68"/>
  <c r="FO12" i="68"/>
  <c r="FP12" i="68" s="1"/>
  <c r="FK12" i="68"/>
  <c r="FJ12" i="68"/>
  <c r="FI12" i="68"/>
  <c r="FC12" i="68"/>
  <c r="FD12" i="68" s="1"/>
  <c r="EX12" i="68"/>
  <c r="EW12" i="68"/>
  <c r="EY12" i="68" s="1"/>
  <c r="EQ12" i="68"/>
  <c r="ER12" i="68" s="1"/>
  <c r="EM12" i="68"/>
  <c r="EL12" i="68"/>
  <c r="EK12" i="68"/>
  <c r="EG12" i="68"/>
  <c r="EE12" i="68"/>
  <c r="EF12" i="68" s="1"/>
  <c r="DZ12" i="68"/>
  <c r="DY12" i="68"/>
  <c r="EA12" i="68" s="1"/>
  <c r="DU12" i="68"/>
  <c r="DS12" i="68"/>
  <c r="DT12" i="68" s="1"/>
  <c r="DO12" i="68"/>
  <c r="DN12" i="68"/>
  <c r="DM12" i="68"/>
  <c r="DG12" i="68"/>
  <c r="DH12" i="68" s="1"/>
  <c r="DB12" i="68"/>
  <c r="DA12" i="68"/>
  <c r="DC12" i="68" s="1"/>
  <c r="CU12" i="68"/>
  <c r="CV12" i="68" s="1"/>
  <c r="CQ12" i="68"/>
  <c r="CP12" i="68"/>
  <c r="CO12" i="68"/>
  <c r="CK12" i="68"/>
  <c r="CI12" i="68"/>
  <c r="CJ12" i="68" s="1"/>
  <c r="CD12" i="68"/>
  <c r="CC12" i="68"/>
  <c r="CE12" i="68" s="1"/>
  <c r="BY12" i="68"/>
  <c r="BW12" i="68"/>
  <c r="BX12" i="68" s="1"/>
  <c r="BS12" i="68"/>
  <c r="BR12" i="68"/>
  <c r="BQ12" i="68"/>
  <c r="JN12" i="68" s="1"/>
  <c r="BK12" i="68"/>
  <c r="BL12" i="68" s="1"/>
  <c r="BF12" i="68"/>
  <c r="BE12" i="68"/>
  <c r="BG12" i="68" s="1"/>
  <c r="AY12" i="68"/>
  <c r="AS12" i="68"/>
  <c r="AM12" i="68"/>
  <c r="AH12" i="68"/>
  <c r="AG12" i="68"/>
  <c r="AI12" i="68" s="1"/>
  <c r="AA12" i="68"/>
  <c r="U12" i="68"/>
  <c r="O12" i="68"/>
  <c r="J12" i="68"/>
  <c r="I12" i="68"/>
  <c r="K12" i="68" s="1"/>
  <c r="D12" i="68"/>
  <c r="C12" i="68"/>
  <c r="JC11" i="68"/>
  <c r="JB11" i="68"/>
  <c r="JA11" i="68"/>
  <c r="IU11" i="68"/>
  <c r="IP11" i="68"/>
  <c r="IO11" i="68"/>
  <c r="IQ11" i="68" s="1"/>
  <c r="II11" i="68"/>
  <c r="IJ11" i="68" s="1"/>
  <c r="IE11" i="68"/>
  <c r="ID11" i="68"/>
  <c r="IC11" i="68"/>
  <c r="HY11" i="68"/>
  <c r="HW11" i="68"/>
  <c r="HX11" i="68" s="1"/>
  <c r="HR11" i="68"/>
  <c r="HQ11" i="68"/>
  <c r="HS11" i="68" s="1"/>
  <c r="HM11" i="68"/>
  <c r="HK11" i="68"/>
  <c r="HL11" i="68" s="1"/>
  <c r="HG11" i="68"/>
  <c r="HF11" i="68"/>
  <c r="HE11" i="68"/>
  <c r="GY11" i="68"/>
  <c r="GZ11" i="68" s="1"/>
  <c r="GT11" i="68"/>
  <c r="GS11" i="68"/>
  <c r="GU11" i="68" s="1"/>
  <c r="GM11" i="68"/>
  <c r="GN11" i="68" s="1"/>
  <c r="GI11" i="68"/>
  <c r="GH11" i="68"/>
  <c r="GG11" i="68"/>
  <c r="GC11" i="68"/>
  <c r="GA11" i="68"/>
  <c r="GB11" i="68" s="1"/>
  <c r="FV11" i="68"/>
  <c r="FU11" i="68"/>
  <c r="FW11" i="68" s="1"/>
  <c r="FQ11" i="68"/>
  <c r="FO11" i="68"/>
  <c r="FP11" i="68" s="1"/>
  <c r="FK11" i="68"/>
  <c r="FJ11" i="68"/>
  <c r="FI11" i="68"/>
  <c r="FC11" i="68"/>
  <c r="FD11" i="68" s="1"/>
  <c r="EX11" i="68"/>
  <c r="EW11" i="68"/>
  <c r="EY11" i="68" s="1"/>
  <c r="EQ11" i="68"/>
  <c r="ER11" i="68" s="1"/>
  <c r="EM11" i="68"/>
  <c r="EL11" i="68"/>
  <c r="EK11" i="68"/>
  <c r="EG11" i="68"/>
  <c r="EE11" i="68"/>
  <c r="EF11" i="68" s="1"/>
  <c r="DZ11" i="68"/>
  <c r="DY11" i="68"/>
  <c r="EA11" i="68" s="1"/>
  <c r="DU11" i="68"/>
  <c r="DS11" i="68"/>
  <c r="DT11" i="68" s="1"/>
  <c r="DO11" i="68"/>
  <c r="DN11" i="68"/>
  <c r="DM11" i="68"/>
  <c r="DG11" i="68"/>
  <c r="DH11" i="68" s="1"/>
  <c r="DB11" i="68"/>
  <c r="DA11" i="68"/>
  <c r="DC11" i="68" s="1"/>
  <c r="CU11" i="68"/>
  <c r="CV11" i="68" s="1"/>
  <c r="CQ11" i="68"/>
  <c r="CP11" i="68"/>
  <c r="CO11" i="68"/>
  <c r="CK11" i="68"/>
  <c r="CI11" i="68"/>
  <c r="CJ11" i="68" s="1"/>
  <c r="CD11" i="68"/>
  <c r="CC11" i="68"/>
  <c r="CE11" i="68" s="1"/>
  <c r="BY11" i="68"/>
  <c r="BW11" i="68"/>
  <c r="BX11" i="68" s="1"/>
  <c r="BS11" i="68"/>
  <c r="BR11" i="68"/>
  <c r="BQ11" i="68"/>
  <c r="JN11" i="68" s="1"/>
  <c r="BK11" i="68"/>
  <c r="BL11" i="68" s="1"/>
  <c r="BF11" i="68"/>
  <c r="BE11" i="68"/>
  <c r="BG11" i="68" s="1"/>
  <c r="AY11" i="68"/>
  <c r="AS11" i="68"/>
  <c r="AM11" i="68"/>
  <c r="AH11" i="68"/>
  <c r="AG11" i="68"/>
  <c r="AI11" i="68" s="1"/>
  <c r="AA11" i="68"/>
  <c r="U11" i="68"/>
  <c r="O11" i="68"/>
  <c r="J11" i="68"/>
  <c r="I11" i="68"/>
  <c r="K11" i="68" s="1"/>
  <c r="D11" i="68"/>
  <c r="C11" i="68"/>
  <c r="JC10" i="68"/>
  <c r="JB10" i="68"/>
  <c r="JA10" i="68"/>
  <c r="IU10" i="68"/>
  <c r="IW10" i="68" s="1"/>
  <c r="IP10" i="68"/>
  <c r="IO10" i="68"/>
  <c r="IQ10" i="68" s="1"/>
  <c r="II10" i="68"/>
  <c r="IJ10" i="68" s="1"/>
  <c r="IE10" i="68"/>
  <c r="ID10" i="68"/>
  <c r="IC10" i="68"/>
  <c r="HY10" i="68"/>
  <c r="HW10" i="68"/>
  <c r="HX10" i="68" s="1"/>
  <c r="HR10" i="68"/>
  <c r="HQ10" i="68"/>
  <c r="HS10" i="68" s="1"/>
  <c r="HM10" i="68"/>
  <c r="HK10" i="68"/>
  <c r="HL10" i="68" s="1"/>
  <c r="HG10" i="68"/>
  <c r="HF10" i="68"/>
  <c r="HE10" i="68"/>
  <c r="GY10" i="68"/>
  <c r="GZ10" i="68" s="1"/>
  <c r="GT10" i="68"/>
  <c r="GS10" i="68"/>
  <c r="GU10" i="68" s="1"/>
  <c r="GM10" i="68"/>
  <c r="GN10" i="68" s="1"/>
  <c r="GI10" i="68"/>
  <c r="GH10" i="68"/>
  <c r="GG10" i="68"/>
  <c r="GC10" i="68"/>
  <c r="GA10" i="68"/>
  <c r="GB10" i="68" s="1"/>
  <c r="FV10" i="68"/>
  <c r="FU10" i="68"/>
  <c r="FW10" i="68" s="1"/>
  <c r="FQ10" i="68"/>
  <c r="FO10" i="68"/>
  <c r="FP10" i="68" s="1"/>
  <c r="FK10" i="68"/>
  <c r="FJ10" i="68"/>
  <c r="FI10" i="68"/>
  <c r="FC10" i="68"/>
  <c r="FD10" i="68" s="1"/>
  <c r="EX10" i="68"/>
  <c r="EW10" i="68"/>
  <c r="EY10" i="68" s="1"/>
  <c r="EQ10" i="68"/>
  <c r="ER10" i="68" s="1"/>
  <c r="EM10" i="68"/>
  <c r="EL10" i="68"/>
  <c r="EK10" i="68"/>
  <c r="EG10" i="68"/>
  <c r="EE10" i="68"/>
  <c r="EF10" i="68" s="1"/>
  <c r="DZ10" i="68"/>
  <c r="DY10" i="68"/>
  <c r="EA10" i="68" s="1"/>
  <c r="DU10" i="68"/>
  <c r="DS10" i="68"/>
  <c r="DT10" i="68" s="1"/>
  <c r="DO10" i="68"/>
  <c r="DN10" i="68"/>
  <c r="DM10" i="68"/>
  <c r="DG10" i="68"/>
  <c r="DH10" i="68" s="1"/>
  <c r="DB10" i="68"/>
  <c r="DA10" i="68"/>
  <c r="DC10" i="68" s="1"/>
  <c r="CU10" i="68"/>
  <c r="CV10" i="68" s="1"/>
  <c r="CQ10" i="68"/>
  <c r="CP10" i="68"/>
  <c r="CO10" i="68"/>
  <c r="CK10" i="68"/>
  <c r="CI10" i="68"/>
  <c r="CJ10" i="68" s="1"/>
  <c r="CD10" i="68"/>
  <c r="CC10" i="68"/>
  <c r="CE10" i="68" s="1"/>
  <c r="BY10" i="68"/>
  <c r="BW10" i="68"/>
  <c r="BX10" i="68" s="1"/>
  <c r="BS10" i="68"/>
  <c r="BR10" i="68"/>
  <c r="BQ10" i="68"/>
  <c r="JN10" i="68" s="1"/>
  <c r="BK10" i="68"/>
  <c r="BL10" i="68" s="1"/>
  <c r="BF10" i="68"/>
  <c r="BE10" i="68"/>
  <c r="BG10" i="68" s="1"/>
  <c r="AY10" i="68"/>
  <c r="AS10" i="68"/>
  <c r="AM10" i="68"/>
  <c r="AH10" i="68"/>
  <c r="AG10" i="68"/>
  <c r="AI10" i="68" s="1"/>
  <c r="AA10" i="68"/>
  <c r="U10" i="68"/>
  <c r="O10" i="68"/>
  <c r="J10" i="68"/>
  <c r="I10" i="68"/>
  <c r="K10" i="68" s="1"/>
  <c r="D10" i="68"/>
  <c r="C10" i="68"/>
  <c r="JO9" i="68"/>
  <c r="JC9" i="68"/>
  <c r="JB9" i="68"/>
  <c r="JA9" i="68"/>
  <c r="IU9" i="68"/>
  <c r="IP9" i="68"/>
  <c r="IO9" i="68"/>
  <c r="IQ9" i="68" s="1"/>
  <c r="II9" i="68"/>
  <c r="IJ9" i="68" s="1"/>
  <c r="IE9" i="68"/>
  <c r="ID9" i="68"/>
  <c r="IC9" i="68"/>
  <c r="HY9" i="68"/>
  <c r="HW9" i="68"/>
  <c r="HX9" i="68" s="1"/>
  <c r="HR9" i="68"/>
  <c r="HQ9" i="68"/>
  <c r="HS9" i="68" s="1"/>
  <c r="HM9" i="68"/>
  <c r="HK9" i="68"/>
  <c r="HL9" i="68" s="1"/>
  <c r="HG9" i="68"/>
  <c r="HF9" i="68"/>
  <c r="HE9" i="68"/>
  <c r="GY9" i="68"/>
  <c r="GZ9" i="68" s="1"/>
  <c r="GT9" i="68"/>
  <c r="GS9" i="68"/>
  <c r="GU9" i="68" s="1"/>
  <c r="GM9" i="68"/>
  <c r="GN9" i="68" s="1"/>
  <c r="GI9" i="68"/>
  <c r="GH9" i="68"/>
  <c r="GG9" i="68"/>
  <c r="GC9" i="68"/>
  <c r="GA9" i="68"/>
  <c r="GB9" i="68" s="1"/>
  <c r="FV9" i="68"/>
  <c r="FU9" i="68"/>
  <c r="FW9" i="68" s="1"/>
  <c r="FQ9" i="68"/>
  <c r="FO9" i="68"/>
  <c r="FP9" i="68" s="1"/>
  <c r="FK9" i="68"/>
  <c r="FJ9" i="68"/>
  <c r="FI9" i="68"/>
  <c r="FE9" i="68"/>
  <c r="FD9" i="68"/>
  <c r="FC9" i="68"/>
  <c r="EX9" i="68"/>
  <c r="EW9" i="68"/>
  <c r="EY9" i="68" s="1"/>
  <c r="ES9" i="68"/>
  <c r="EQ9" i="68"/>
  <c r="ER9" i="68" s="1"/>
  <c r="EM9" i="68"/>
  <c r="EL9" i="68"/>
  <c r="EK9" i="68"/>
  <c r="EF9" i="68"/>
  <c r="EE9" i="68"/>
  <c r="EG9" i="68" s="1"/>
  <c r="DZ9" i="68"/>
  <c r="DY9" i="68"/>
  <c r="EA9" i="68" s="1"/>
  <c r="DU9" i="68"/>
  <c r="DS9" i="68"/>
  <c r="DT9" i="68" s="1"/>
  <c r="DO9" i="68"/>
  <c r="DN9" i="68"/>
  <c r="DM9" i="68"/>
  <c r="DI9" i="68"/>
  <c r="DH9" i="68"/>
  <c r="DG9" i="68"/>
  <c r="DB9" i="68"/>
  <c r="DA9" i="68"/>
  <c r="DC9" i="68" s="1"/>
  <c r="CW9" i="68"/>
  <c r="CU9" i="68"/>
  <c r="CV9" i="68" s="1"/>
  <c r="CQ9" i="68"/>
  <c r="CP9" i="68"/>
  <c r="CO9" i="68"/>
  <c r="CJ9" i="68"/>
  <c r="CI9" i="68"/>
  <c r="CK9" i="68" s="1"/>
  <c r="CD9" i="68"/>
  <c r="CC9" i="68"/>
  <c r="CE9" i="68" s="1"/>
  <c r="BY9" i="68"/>
  <c r="BW9" i="68"/>
  <c r="BX9" i="68" s="1"/>
  <c r="BS9" i="68"/>
  <c r="BR9" i="68"/>
  <c r="BQ9" i="68"/>
  <c r="JN9" i="68" s="1"/>
  <c r="BM9" i="68"/>
  <c r="BL9" i="68"/>
  <c r="BK9" i="68"/>
  <c r="JM9" i="68" s="1"/>
  <c r="BF9" i="68"/>
  <c r="BE9" i="68"/>
  <c r="AY9" i="68"/>
  <c r="AS9" i="68"/>
  <c r="AM9" i="68"/>
  <c r="AH9" i="68"/>
  <c r="AG9" i="68"/>
  <c r="AA9" i="68"/>
  <c r="U9" i="68"/>
  <c r="O9" i="68"/>
  <c r="J9" i="68"/>
  <c r="I9" i="68"/>
  <c r="D9" i="68"/>
  <c r="C9" i="68"/>
  <c r="JC8" i="68"/>
  <c r="JB8" i="68"/>
  <c r="JA8" i="68"/>
  <c r="IU8" i="68"/>
  <c r="JP8" i="68" s="1"/>
  <c r="IO8" i="68"/>
  <c r="IQ8" i="68" s="1"/>
  <c r="II8" i="68"/>
  <c r="IJ8" i="68" s="1"/>
  <c r="IE8" i="68"/>
  <c r="ID8" i="68"/>
  <c r="IC8" i="68"/>
  <c r="HY8" i="68"/>
  <c r="HW8" i="68"/>
  <c r="HX8" i="68" s="1"/>
  <c r="HQ8" i="68"/>
  <c r="HS8" i="68" s="1"/>
  <c r="HK8" i="68"/>
  <c r="HL8" i="68" s="1"/>
  <c r="HG8" i="68"/>
  <c r="HF8" i="68"/>
  <c r="HE8" i="68"/>
  <c r="GY8" i="68"/>
  <c r="HA8" i="68" s="1"/>
  <c r="GS8" i="68"/>
  <c r="GU8" i="68" s="1"/>
  <c r="GM8" i="68"/>
  <c r="GN8" i="68" s="1"/>
  <c r="GI8" i="68"/>
  <c r="GH8" i="68"/>
  <c r="GG8" i="68"/>
  <c r="GC8" i="68"/>
  <c r="GA8" i="68"/>
  <c r="GB8" i="68" s="1"/>
  <c r="FU8" i="68"/>
  <c r="FW8" i="68" s="1"/>
  <c r="FO8" i="68"/>
  <c r="FP8" i="68" s="1"/>
  <c r="FK8" i="68"/>
  <c r="FJ8" i="68"/>
  <c r="FI8" i="68"/>
  <c r="FC8" i="68"/>
  <c r="FE8" i="68" s="1"/>
  <c r="EW8" i="68"/>
  <c r="EY8" i="68" s="1"/>
  <c r="EQ8" i="68"/>
  <c r="ER8" i="68" s="1"/>
  <c r="EM8" i="68"/>
  <c r="EL8" i="68"/>
  <c r="EK8" i="68"/>
  <c r="EG8" i="68"/>
  <c r="EE8" i="68"/>
  <c r="EF8" i="68" s="1"/>
  <c r="DY8" i="68"/>
  <c r="EA8" i="68" s="1"/>
  <c r="DS8" i="68"/>
  <c r="DT8" i="68" s="1"/>
  <c r="DO8" i="68"/>
  <c r="DN8" i="68"/>
  <c r="DM8" i="68"/>
  <c r="DG8" i="68"/>
  <c r="DI8" i="68" s="1"/>
  <c r="DA8" i="68"/>
  <c r="DC8" i="68" s="1"/>
  <c r="CU8" i="68"/>
  <c r="CV8" i="68" s="1"/>
  <c r="CQ8" i="68"/>
  <c r="CP8" i="68"/>
  <c r="CO8" i="68"/>
  <c r="CK8" i="68"/>
  <c r="CI8" i="68"/>
  <c r="CJ8" i="68" s="1"/>
  <c r="CC8" i="68"/>
  <c r="CE8" i="68" s="1"/>
  <c r="BW8" i="68"/>
  <c r="BX8" i="68" s="1"/>
  <c r="BS8" i="68"/>
  <c r="BR8" i="68"/>
  <c r="BQ8" i="68"/>
  <c r="BK8" i="68"/>
  <c r="BM8" i="68" s="1"/>
  <c r="BE8" i="68"/>
  <c r="AY8" i="68"/>
  <c r="AS8" i="68"/>
  <c r="AM8" i="68"/>
  <c r="AN8" i="68" s="1"/>
  <c r="AO8" i="68" s="1"/>
  <c r="AG8" i="68"/>
  <c r="AH8" i="68" s="1"/>
  <c r="AA8" i="68"/>
  <c r="U8" i="68"/>
  <c r="O8" i="68"/>
  <c r="I8" i="68"/>
  <c r="D8" i="68"/>
  <c r="C8" i="68"/>
  <c r="JS7" i="68"/>
  <c r="JB7" i="68"/>
  <c r="JA7" i="68"/>
  <c r="JP7" i="68" s="1"/>
  <c r="IU7" i="68"/>
  <c r="IW7" i="68" s="1"/>
  <c r="IQ7" i="68"/>
  <c r="IO7" i="68"/>
  <c r="IP7" i="68" s="1"/>
  <c r="IK7" i="68"/>
  <c r="IJ7" i="68"/>
  <c r="II7" i="68"/>
  <c r="IE7" i="68"/>
  <c r="IC7" i="68"/>
  <c r="ID7" i="68" s="1"/>
  <c r="HX7" i="68"/>
  <c r="HW7" i="68"/>
  <c r="HY7" i="68" s="1"/>
  <c r="HQ7" i="68"/>
  <c r="HR7" i="68" s="1"/>
  <c r="HM7" i="68"/>
  <c r="HL7" i="68"/>
  <c r="HK7" i="68"/>
  <c r="HF7" i="68"/>
  <c r="HE7" i="68"/>
  <c r="HG7" i="68" s="1"/>
  <c r="GY7" i="68"/>
  <c r="HA7" i="68" s="1"/>
  <c r="GU7" i="68"/>
  <c r="GS7" i="68"/>
  <c r="GT7" i="68" s="1"/>
  <c r="GO7" i="68"/>
  <c r="GN7" i="68"/>
  <c r="GM7" i="68"/>
  <c r="GI7" i="68"/>
  <c r="GG7" i="68"/>
  <c r="GH7" i="68" s="1"/>
  <c r="GB7" i="68"/>
  <c r="GA7" i="68"/>
  <c r="GC7" i="68" s="1"/>
  <c r="FU7" i="68"/>
  <c r="FV7" i="68" s="1"/>
  <c r="FQ7" i="68"/>
  <c r="FP7" i="68"/>
  <c r="FO7" i="68"/>
  <c r="FJ7" i="68"/>
  <c r="FI7" i="68"/>
  <c r="FK7" i="68" s="1"/>
  <c r="FC7" i="68"/>
  <c r="FE7" i="68" s="1"/>
  <c r="EY7" i="68"/>
  <c r="EW7" i="68"/>
  <c r="EX7" i="68" s="1"/>
  <c r="ES7" i="68"/>
  <c r="ER7" i="68"/>
  <c r="EQ7" i="68"/>
  <c r="EM7" i="68"/>
  <c r="EK7" i="68"/>
  <c r="EL7" i="68" s="1"/>
  <c r="EF7" i="68"/>
  <c r="EE7" i="68"/>
  <c r="EG7" i="68" s="1"/>
  <c r="DY7" i="68"/>
  <c r="DZ7" i="68" s="1"/>
  <c r="DU7" i="68"/>
  <c r="DT7" i="68"/>
  <c r="DS7" i="68"/>
  <c r="DN7" i="68"/>
  <c r="DM7" i="68"/>
  <c r="DO7" i="68" s="1"/>
  <c r="DG7" i="68"/>
  <c r="DI7" i="68" s="1"/>
  <c r="DC7" i="68"/>
  <c r="DA7" i="68"/>
  <c r="DB7" i="68" s="1"/>
  <c r="CW7" i="68"/>
  <c r="CV7" i="68"/>
  <c r="CU7" i="68"/>
  <c r="CQ7" i="68"/>
  <c r="CO7" i="68"/>
  <c r="CP7" i="68" s="1"/>
  <c r="CJ7" i="68"/>
  <c r="CI7" i="68"/>
  <c r="CK7" i="68" s="1"/>
  <c r="CC7" i="68"/>
  <c r="CD7" i="68" s="1"/>
  <c r="BY7" i="68"/>
  <c r="BX7" i="68"/>
  <c r="BW7" i="68"/>
  <c r="BR7" i="68"/>
  <c r="BQ7" i="68"/>
  <c r="JN7" i="68" s="1"/>
  <c r="BK7" i="68"/>
  <c r="BG7" i="68"/>
  <c r="BE7" i="68"/>
  <c r="BF7" i="68" s="1"/>
  <c r="AY7" i="68"/>
  <c r="AS7" i="68"/>
  <c r="AT7" i="68" s="1"/>
  <c r="AU7" i="68" s="1"/>
  <c r="AN7" i="68"/>
  <c r="AM7" i="68"/>
  <c r="AG7" i="68"/>
  <c r="AH7" i="68" s="1"/>
  <c r="AA7" i="68"/>
  <c r="U7" i="68"/>
  <c r="O7" i="68"/>
  <c r="K7" i="68"/>
  <c r="I7" i="68"/>
  <c r="J7" i="68" s="1"/>
  <c r="D7" i="68"/>
  <c r="C7" i="68"/>
  <c r="JB6" i="68"/>
  <c r="JP6" i="68" s="1"/>
  <c r="IV6" i="68"/>
  <c r="IP6" i="68"/>
  <c r="IJ6" i="68"/>
  <c r="ID6" i="68"/>
  <c r="HX6" i="68"/>
  <c r="HR6" i="68"/>
  <c r="HL6" i="68"/>
  <c r="HF6" i="68"/>
  <c r="GZ6" i="68"/>
  <c r="GT6" i="68"/>
  <c r="GN6" i="68"/>
  <c r="GH6" i="68"/>
  <c r="GB6" i="68"/>
  <c r="JO6" i="68" s="1"/>
  <c r="FV6" i="68"/>
  <c r="FP6" i="68"/>
  <c r="FJ6" i="68"/>
  <c r="FD6" i="68"/>
  <c r="EX6" i="68"/>
  <c r="ER6" i="68"/>
  <c r="EL6" i="68"/>
  <c r="EF6" i="68"/>
  <c r="DZ6" i="68"/>
  <c r="DT6" i="68"/>
  <c r="JN6" i="68" s="1"/>
  <c r="DN6" i="68"/>
  <c r="DH6" i="68"/>
  <c r="DB6" i="68"/>
  <c r="CV6" i="68"/>
  <c r="CP6" i="68"/>
  <c r="CJ6" i="68"/>
  <c r="CD6" i="68"/>
  <c r="BX6" i="68"/>
  <c r="BR6" i="68"/>
  <c r="BL6" i="68"/>
  <c r="BF6" i="68"/>
  <c r="BF26" i="68" s="1"/>
  <c r="AZ6" i="68"/>
  <c r="AZ7" i="68" s="1"/>
  <c r="BA7" i="68" s="1"/>
  <c r="AT6" i="68"/>
  <c r="AN6" i="68"/>
  <c r="AN9" i="68" s="1"/>
  <c r="AH6" i="68"/>
  <c r="AH26" i="68" s="1"/>
  <c r="AB6" i="68"/>
  <c r="AB7" i="68" s="1"/>
  <c r="AC7" i="68" s="1"/>
  <c r="V6" i="68"/>
  <c r="P6" i="68"/>
  <c r="P9" i="68" s="1"/>
  <c r="Q9" i="68" s="1"/>
  <c r="J6" i="68"/>
  <c r="J26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EN3" i="68"/>
  <c r="X3" i="68"/>
  <c r="F3" i="68"/>
  <c r="HH3" i="68" s="1"/>
  <c r="JG2" i="68"/>
  <c r="AV55" i="69"/>
  <c r="AS55" i="69"/>
  <c r="AT55" i="69" s="1"/>
  <c r="AW55" i="69" s="1"/>
  <c r="AN55" i="69"/>
  <c r="AO55" i="69" s="1"/>
  <c r="AJ55" i="69"/>
  <c r="AK55" i="69" s="1"/>
  <c r="AP55" i="69" s="1"/>
  <c r="AX55" i="69" s="1"/>
  <c r="AY55" i="69" s="1"/>
  <c r="D55" i="69"/>
  <c r="C55" i="69"/>
  <c r="AV54" i="69"/>
  <c r="AS54" i="69"/>
  <c r="AT54" i="69" s="1"/>
  <c r="AW54" i="69" s="1"/>
  <c r="AO54" i="69"/>
  <c r="AN54" i="69"/>
  <c r="AK54" i="69"/>
  <c r="AJ54" i="69"/>
  <c r="D54" i="69"/>
  <c r="C54" i="69"/>
  <c r="AV53" i="69"/>
  <c r="AT53" i="69"/>
  <c r="AW53" i="69" s="1"/>
  <c r="AS53" i="69"/>
  <c r="AO53" i="69"/>
  <c r="AP53" i="69" s="1"/>
  <c r="AN53" i="69"/>
  <c r="AJ53" i="69"/>
  <c r="AK53" i="69" s="1"/>
  <c r="D53" i="69"/>
  <c r="C53" i="69"/>
  <c r="AV52" i="69"/>
  <c r="AS52" i="69"/>
  <c r="AT52" i="69" s="1"/>
  <c r="AW52" i="69" s="1"/>
  <c r="AO52" i="69"/>
  <c r="AN52" i="69"/>
  <c r="AK52" i="69"/>
  <c r="AP52" i="69" s="1"/>
  <c r="AJ52" i="69"/>
  <c r="D52" i="69"/>
  <c r="C52" i="69"/>
  <c r="AV51" i="69"/>
  <c r="AT51" i="69"/>
  <c r="AW51" i="69" s="1"/>
  <c r="AS51" i="69"/>
  <c r="AN51" i="69"/>
  <c r="AO51" i="69" s="1"/>
  <c r="AK51" i="69"/>
  <c r="AP51" i="69" s="1"/>
  <c r="AJ51" i="69"/>
  <c r="D51" i="69"/>
  <c r="C51" i="69"/>
  <c r="AV50" i="69"/>
  <c r="AS50" i="69"/>
  <c r="AT50" i="69" s="1"/>
  <c r="AW50" i="69" s="1"/>
  <c r="AO50" i="69"/>
  <c r="AN50" i="69"/>
  <c r="AK50" i="69"/>
  <c r="AJ50" i="69"/>
  <c r="D50" i="69"/>
  <c r="C50" i="69"/>
  <c r="AW49" i="69"/>
  <c r="AV49" i="69"/>
  <c r="AT49" i="69"/>
  <c r="AS49" i="69"/>
  <c r="AP49" i="69"/>
  <c r="AX49" i="69" s="1"/>
  <c r="AY49" i="69" s="1"/>
  <c r="AO49" i="69"/>
  <c r="AN49" i="69"/>
  <c r="AJ49" i="69"/>
  <c r="AK49" i="69" s="1"/>
  <c r="D49" i="69"/>
  <c r="C49" i="69"/>
  <c r="AV48" i="69"/>
  <c r="AS48" i="69"/>
  <c r="AT48" i="69" s="1"/>
  <c r="AW48" i="69" s="1"/>
  <c r="AO48" i="69"/>
  <c r="AN48" i="69"/>
  <c r="AK48" i="69"/>
  <c r="AP48" i="69" s="1"/>
  <c r="AX48" i="69" s="1"/>
  <c r="AY48" i="69" s="1"/>
  <c r="AJ48" i="69"/>
  <c r="D48" i="69"/>
  <c r="C48" i="69"/>
  <c r="AV47" i="69"/>
  <c r="AT47" i="69"/>
  <c r="AW47" i="69" s="1"/>
  <c r="AS47" i="69"/>
  <c r="AN47" i="69"/>
  <c r="AO47" i="69" s="1"/>
  <c r="AK47" i="69"/>
  <c r="AP47" i="69" s="1"/>
  <c r="AX47" i="69" s="1"/>
  <c r="AY47" i="69" s="1"/>
  <c r="AJ47" i="69"/>
  <c r="D47" i="69"/>
  <c r="C47" i="69"/>
  <c r="AV46" i="69"/>
  <c r="AT46" i="69"/>
  <c r="AW46" i="69" s="1"/>
  <c r="AS46" i="69"/>
  <c r="AN46" i="69"/>
  <c r="AO46" i="69" s="1"/>
  <c r="AK46" i="69"/>
  <c r="AJ46" i="69"/>
  <c r="D46" i="69"/>
  <c r="C46" i="69"/>
  <c r="AW45" i="69"/>
  <c r="AV45" i="69"/>
  <c r="AT45" i="69"/>
  <c r="AS45" i="69"/>
  <c r="AN45" i="69"/>
  <c r="AO45" i="69" s="1"/>
  <c r="AJ45" i="69"/>
  <c r="AK45" i="69" s="1"/>
  <c r="D45" i="69"/>
  <c r="C45" i="69"/>
  <c r="AW44" i="69"/>
  <c r="AV44" i="69"/>
  <c r="AS44" i="69"/>
  <c r="AT44" i="69" s="1"/>
  <c r="AO44" i="69"/>
  <c r="AN44" i="69"/>
  <c r="AJ44" i="69"/>
  <c r="AK44" i="69" s="1"/>
  <c r="AP44" i="69" s="1"/>
  <c r="AX44" i="69" s="1"/>
  <c r="AY44" i="69" s="1"/>
  <c r="D44" i="69"/>
  <c r="C44" i="69"/>
  <c r="AV43" i="69"/>
  <c r="AS43" i="69"/>
  <c r="AT43" i="69" s="1"/>
  <c r="AW43" i="69" s="1"/>
  <c r="AN43" i="69"/>
  <c r="AO43" i="69" s="1"/>
  <c r="AJ43" i="69"/>
  <c r="AK43" i="69" s="1"/>
  <c r="AP43" i="69" s="1"/>
  <c r="AX43" i="69" s="1"/>
  <c r="AY43" i="69" s="1"/>
  <c r="D43" i="69"/>
  <c r="C43" i="69"/>
  <c r="AV42" i="69"/>
  <c r="AT42" i="69"/>
  <c r="AS42" i="69"/>
  <c r="AN42" i="69"/>
  <c r="AO42" i="69" s="1"/>
  <c r="AK42" i="69"/>
  <c r="AJ42" i="69"/>
  <c r="D42" i="69"/>
  <c r="C42" i="69"/>
  <c r="AV41" i="69"/>
  <c r="AT41" i="69"/>
  <c r="AW41" i="69" s="1"/>
  <c r="AS41" i="69"/>
  <c r="AN41" i="69"/>
  <c r="AO41" i="69" s="1"/>
  <c r="AJ41" i="69"/>
  <c r="AK41" i="69" s="1"/>
  <c r="AP41" i="69" s="1"/>
  <c r="D41" i="69"/>
  <c r="C41" i="69"/>
  <c r="AW40" i="69"/>
  <c r="AV40" i="69"/>
  <c r="AS40" i="69"/>
  <c r="AT40" i="69" s="1"/>
  <c r="AO40" i="69"/>
  <c r="AN40" i="69"/>
  <c r="AJ40" i="69"/>
  <c r="AK40" i="69" s="1"/>
  <c r="AP40" i="69" s="1"/>
  <c r="AX40" i="69" s="1"/>
  <c r="AY40" i="69" s="1"/>
  <c r="D40" i="69"/>
  <c r="C40" i="69"/>
  <c r="AV39" i="69"/>
  <c r="AS39" i="69"/>
  <c r="AT39" i="69" s="1"/>
  <c r="AW39" i="69" s="1"/>
  <c r="AN39" i="69"/>
  <c r="AO39" i="69" s="1"/>
  <c r="AJ39" i="69"/>
  <c r="AK39" i="69" s="1"/>
  <c r="AP39" i="69" s="1"/>
  <c r="D39" i="69"/>
  <c r="C39" i="69"/>
  <c r="AV38" i="69"/>
  <c r="AS38" i="69"/>
  <c r="AT38" i="69" s="1"/>
  <c r="AW38" i="69" s="1"/>
  <c r="AO38" i="69"/>
  <c r="AN38" i="69"/>
  <c r="AK38" i="69"/>
  <c r="AJ38" i="69"/>
  <c r="D38" i="69"/>
  <c r="C38" i="69"/>
  <c r="AV37" i="69"/>
  <c r="AT37" i="69"/>
  <c r="AW37" i="69" s="1"/>
  <c r="AS37" i="69"/>
  <c r="AO37" i="69"/>
  <c r="AP37" i="69" s="1"/>
  <c r="AN37" i="69"/>
  <c r="AJ37" i="69"/>
  <c r="AK37" i="69" s="1"/>
  <c r="D37" i="69"/>
  <c r="C37" i="69"/>
  <c r="AV36" i="69"/>
  <c r="AS36" i="69"/>
  <c r="AT36" i="69" s="1"/>
  <c r="AW36" i="69" s="1"/>
  <c r="AN36" i="69"/>
  <c r="AO36" i="69" s="1"/>
  <c r="AK36" i="69"/>
  <c r="AP36" i="69" s="1"/>
  <c r="AJ36" i="69"/>
  <c r="D36" i="69"/>
  <c r="C36" i="69"/>
  <c r="AV35" i="69"/>
  <c r="AT35" i="69"/>
  <c r="AW35" i="69" s="1"/>
  <c r="AS35" i="69"/>
  <c r="AN35" i="69"/>
  <c r="AO35" i="69" s="1"/>
  <c r="AK35" i="69"/>
  <c r="AP35" i="69" s="1"/>
  <c r="AX35" i="69" s="1"/>
  <c r="AY35" i="69" s="1"/>
  <c r="AJ35" i="69"/>
  <c r="D35" i="69"/>
  <c r="C35" i="69"/>
  <c r="AV34" i="69"/>
  <c r="AT34" i="69"/>
  <c r="AW34" i="69" s="1"/>
  <c r="AS34" i="69"/>
  <c r="AO34" i="69"/>
  <c r="AN34" i="69"/>
  <c r="AJ34" i="69"/>
  <c r="AK34" i="69" s="1"/>
  <c r="AP34" i="69" s="1"/>
  <c r="AX34" i="69" s="1"/>
  <c r="AY34" i="69" s="1"/>
  <c r="D34" i="69"/>
  <c r="C34" i="69"/>
  <c r="AV33" i="69"/>
  <c r="AS33" i="69"/>
  <c r="AT33" i="69" s="1"/>
  <c r="AW33" i="69" s="1"/>
  <c r="AO33" i="69"/>
  <c r="AN33" i="69"/>
  <c r="AJ33" i="69"/>
  <c r="AK33" i="69" s="1"/>
  <c r="AP33" i="69" s="1"/>
  <c r="D33" i="69"/>
  <c r="C33" i="69"/>
  <c r="AV32" i="69"/>
  <c r="AS32" i="69"/>
  <c r="AT32" i="69" s="1"/>
  <c r="AW32" i="69" s="1"/>
  <c r="AN32" i="69"/>
  <c r="AO32" i="69" s="1"/>
  <c r="AK32" i="69"/>
  <c r="AJ32" i="69"/>
  <c r="D32" i="69"/>
  <c r="C32" i="69"/>
  <c r="AV31" i="69"/>
  <c r="AT31" i="69"/>
  <c r="AW31" i="69" s="1"/>
  <c r="AS31" i="69"/>
  <c r="AN31" i="69"/>
  <c r="AO31" i="69" s="1"/>
  <c r="AK31" i="69"/>
  <c r="AJ31" i="69"/>
  <c r="D31" i="69"/>
  <c r="C31" i="69"/>
  <c r="AV30" i="69"/>
  <c r="AW30" i="69" s="1"/>
  <c r="AT30" i="69"/>
  <c r="AS30" i="69"/>
  <c r="AO30" i="69"/>
  <c r="AN30" i="69"/>
  <c r="AJ30" i="69"/>
  <c r="AK30" i="69" s="1"/>
  <c r="AP30" i="69" s="1"/>
  <c r="D30" i="69"/>
  <c r="C30" i="69"/>
  <c r="AV29" i="69"/>
  <c r="AS29" i="69"/>
  <c r="AT29" i="69" s="1"/>
  <c r="AW29" i="69" s="1"/>
  <c r="AO29" i="69"/>
  <c r="AN29" i="69"/>
  <c r="AJ29" i="69"/>
  <c r="AK29" i="69" s="1"/>
  <c r="AP29" i="69" s="1"/>
  <c r="AX29" i="69" s="1"/>
  <c r="AY29" i="69" s="1"/>
  <c r="D29" i="69"/>
  <c r="C29" i="69"/>
  <c r="AV28" i="69"/>
  <c r="AS28" i="69"/>
  <c r="AT28" i="69" s="1"/>
  <c r="AW28" i="69" s="1"/>
  <c r="AN28" i="69"/>
  <c r="AO28" i="69" s="1"/>
  <c r="AK28" i="69"/>
  <c r="AP28" i="69" s="1"/>
  <c r="AX28" i="69" s="1"/>
  <c r="AY28" i="69" s="1"/>
  <c r="AJ28" i="69"/>
  <c r="D28" i="69"/>
  <c r="C28" i="69"/>
  <c r="AV27" i="69"/>
  <c r="AT27" i="69"/>
  <c r="AW27" i="69" s="1"/>
  <c r="AS27" i="69"/>
  <c r="AN27" i="69"/>
  <c r="AO27" i="69" s="1"/>
  <c r="AK27" i="69"/>
  <c r="AP27" i="69" s="1"/>
  <c r="AX27" i="69" s="1"/>
  <c r="AY27" i="69" s="1"/>
  <c r="AJ27" i="69"/>
  <c r="D27" i="69"/>
  <c r="C27" i="69"/>
  <c r="AV26" i="69"/>
  <c r="AW26" i="69" s="1"/>
  <c r="AT26" i="69"/>
  <c r="AS26" i="69"/>
  <c r="AO26" i="69"/>
  <c r="AN26" i="69"/>
  <c r="AJ26" i="69"/>
  <c r="AK26" i="69" s="1"/>
  <c r="AP26" i="69" s="1"/>
  <c r="D26" i="69"/>
  <c r="C26" i="69"/>
  <c r="AV25" i="69"/>
  <c r="AS25" i="69"/>
  <c r="AT25" i="69" s="1"/>
  <c r="AW25" i="69" s="1"/>
  <c r="AO25" i="69"/>
  <c r="AN25" i="69"/>
  <c r="AJ25" i="69"/>
  <c r="AK25" i="69" s="1"/>
  <c r="AP25" i="69" s="1"/>
  <c r="AX25" i="69" s="1"/>
  <c r="AY25" i="69" s="1"/>
  <c r="D25" i="69"/>
  <c r="C25" i="69"/>
  <c r="AV24" i="69"/>
  <c r="AS24" i="69"/>
  <c r="AT24" i="69" s="1"/>
  <c r="AW24" i="69" s="1"/>
  <c r="AN24" i="69"/>
  <c r="AO24" i="69" s="1"/>
  <c r="AK24" i="69"/>
  <c r="AJ24" i="69"/>
  <c r="D24" i="69"/>
  <c r="C24" i="69"/>
  <c r="AV23" i="69"/>
  <c r="AT23" i="69"/>
  <c r="AW23" i="69" s="1"/>
  <c r="AS23" i="69"/>
  <c r="AN23" i="69"/>
  <c r="AO23" i="69" s="1"/>
  <c r="AK23" i="69"/>
  <c r="AJ23" i="69"/>
  <c r="D23" i="69"/>
  <c r="C23" i="69"/>
  <c r="AV22" i="69"/>
  <c r="AW22" i="69" s="1"/>
  <c r="AT22" i="69"/>
  <c r="AS22" i="69"/>
  <c r="AO22" i="69"/>
  <c r="AN22" i="69"/>
  <c r="AJ22" i="69"/>
  <c r="AK22" i="69" s="1"/>
  <c r="AP22" i="69" s="1"/>
  <c r="D22" i="69"/>
  <c r="C22" i="69"/>
  <c r="AV21" i="69"/>
  <c r="AS21" i="69"/>
  <c r="AT21" i="69" s="1"/>
  <c r="AW21" i="69" s="1"/>
  <c r="AO21" i="69"/>
  <c r="AN21" i="69"/>
  <c r="AJ21" i="69"/>
  <c r="AK21" i="69" s="1"/>
  <c r="AP21" i="69" s="1"/>
  <c r="AX21" i="69" s="1"/>
  <c r="AY21" i="69" s="1"/>
  <c r="D21" i="69"/>
  <c r="C21" i="69"/>
  <c r="AV20" i="69"/>
  <c r="AS20" i="69"/>
  <c r="AT20" i="69" s="1"/>
  <c r="AW20" i="69" s="1"/>
  <c r="AN20" i="69"/>
  <c r="AO20" i="69" s="1"/>
  <c r="AK20" i="69"/>
  <c r="AP20" i="69" s="1"/>
  <c r="AX20" i="69" s="1"/>
  <c r="AY20" i="69" s="1"/>
  <c r="AJ20" i="69"/>
  <c r="D20" i="69"/>
  <c r="C20" i="69"/>
  <c r="AV19" i="69"/>
  <c r="AT19" i="69"/>
  <c r="AW19" i="69" s="1"/>
  <c r="AS19" i="69"/>
  <c r="AN19" i="69"/>
  <c r="AO19" i="69" s="1"/>
  <c r="AK19" i="69"/>
  <c r="AP19" i="69" s="1"/>
  <c r="AX19" i="69" s="1"/>
  <c r="AY19" i="69" s="1"/>
  <c r="AJ19" i="69"/>
  <c r="D19" i="69"/>
  <c r="C19" i="69"/>
  <c r="AV18" i="69"/>
  <c r="AW18" i="69" s="1"/>
  <c r="AT18" i="69"/>
  <c r="AS18" i="69"/>
  <c r="AO18" i="69"/>
  <c r="AN18" i="69"/>
  <c r="AJ18" i="69"/>
  <c r="AK18" i="69" s="1"/>
  <c r="AP18" i="69" s="1"/>
  <c r="D18" i="69"/>
  <c r="C18" i="69"/>
  <c r="AV17" i="69"/>
  <c r="AS17" i="69"/>
  <c r="AT17" i="69" s="1"/>
  <c r="AW17" i="69" s="1"/>
  <c r="AO17" i="69"/>
  <c r="AN17" i="69"/>
  <c r="AJ17" i="69"/>
  <c r="AK17" i="69" s="1"/>
  <c r="AP17" i="69" s="1"/>
  <c r="AX17" i="69" s="1"/>
  <c r="AY17" i="69" s="1"/>
  <c r="D17" i="69"/>
  <c r="C17" i="69"/>
  <c r="AV16" i="69"/>
  <c r="AS16" i="69"/>
  <c r="AT16" i="69" s="1"/>
  <c r="AW16" i="69" s="1"/>
  <c r="AN16" i="69"/>
  <c r="AO16" i="69" s="1"/>
  <c r="AK16" i="69"/>
  <c r="AJ16" i="69"/>
  <c r="D16" i="69"/>
  <c r="C16" i="69"/>
  <c r="AV15" i="69"/>
  <c r="AT15" i="69"/>
  <c r="AW15" i="69" s="1"/>
  <c r="AS15" i="69"/>
  <c r="AN15" i="69"/>
  <c r="AO15" i="69" s="1"/>
  <c r="AK15" i="69"/>
  <c r="AJ15" i="69"/>
  <c r="D15" i="69"/>
  <c r="C15" i="69"/>
  <c r="AV14" i="69"/>
  <c r="AT14" i="69"/>
  <c r="AW14" i="69" s="1"/>
  <c r="AS14" i="69"/>
  <c r="AO14" i="69"/>
  <c r="AN14" i="69"/>
  <c r="AJ14" i="69"/>
  <c r="AK14" i="69" s="1"/>
  <c r="AP14" i="69" s="1"/>
  <c r="AX14" i="69" s="1"/>
  <c r="AY14" i="69" s="1"/>
  <c r="D14" i="69"/>
  <c r="C14" i="69"/>
  <c r="AV13" i="69"/>
  <c r="AS13" i="69"/>
  <c r="AT13" i="69" s="1"/>
  <c r="AW13" i="69" s="1"/>
  <c r="AN13" i="69"/>
  <c r="AJ13" i="69"/>
  <c r="D13" i="69"/>
  <c r="C13" i="69"/>
  <c r="AV12" i="69"/>
  <c r="AS12" i="69"/>
  <c r="AT12" i="69" s="1"/>
  <c r="AW12" i="69" s="1"/>
  <c r="AN12" i="69"/>
  <c r="AO12" i="69" s="1"/>
  <c r="AJ12" i="69"/>
  <c r="D12" i="69"/>
  <c r="C12" i="69"/>
  <c r="AV11" i="69"/>
  <c r="AT11" i="69"/>
  <c r="AW11" i="69" s="1"/>
  <c r="AS11" i="69"/>
  <c r="AN11" i="69"/>
  <c r="AO11" i="69" s="1"/>
  <c r="AJ11" i="69"/>
  <c r="D11" i="69"/>
  <c r="C11" i="69"/>
  <c r="AV10" i="69"/>
  <c r="AS10" i="69"/>
  <c r="AN10" i="69"/>
  <c r="AJ10" i="69"/>
  <c r="D10" i="69"/>
  <c r="C10" i="69"/>
  <c r="AV9" i="69"/>
  <c r="AS9" i="69"/>
  <c r="AT9" i="69" s="1"/>
  <c r="AW9" i="69" s="1"/>
  <c r="AN9" i="69"/>
  <c r="AJ9" i="69"/>
  <c r="D9" i="69"/>
  <c r="C9" i="69"/>
  <c r="AV8" i="69"/>
  <c r="AS8" i="69"/>
  <c r="AT8" i="69" s="1"/>
  <c r="AW8" i="69" s="1"/>
  <c r="AN8" i="69"/>
  <c r="AO8" i="69" s="1"/>
  <c r="AJ8" i="69"/>
  <c r="D8" i="69"/>
  <c r="C8" i="69"/>
  <c r="AV7" i="69"/>
  <c r="AT7" i="69"/>
  <c r="AW7" i="69" s="1"/>
  <c r="AS7" i="69"/>
  <c r="AN7" i="69"/>
  <c r="AO7" i="69" s="1"/>
  <c r="AJ7" i="69"/>
  <c r="D7" i="69"/>
  <c r="C7" i="69"/>
  <c r="AV6" i="69"/>
  <c r="AS6" i="69"/>
  <c r="AN6" i="69"/>
  <c r="AJ6" i="69"/>
  <c r="D6" i="69"/>
  <c r="C6" i="69"/>
  <c r="AW5" i="69"/>
  <c r="AV5" i="69"/>
  <c r="AT5" i="69"/>
  <c r="AT10" i="69" s="1"/>
  <c r="AW10" i="69" s="1"/>
  <c r="AS5" i="69"/>
  <c r="AO5" i="69"/>
  <c r="AO10" i="69" s="1"/>
  <c r="AN5" i="69"/>
  <c r="AO13" i="69" s="1"/>
  <c r="AJ5" i="69"/>
  <c r="AU4" i="69"/>
  <c r="E4" i="69"/>
  <c r="F3" i="69"/>
  <c r="AA3" i="69" s="1"/>
  <c r="AA2" i="69"/>
  <c r="F2" i="69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9" i="38"/>
  <c r="O4" i="38" s="1"/>
  <c r="N58" i="38"/>
  <c r="N57" i="38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O3" i="38"/>
  <c r="O2" i="38"/>
  <c r="B2" i="38"/>
  <c r="K31" i="60"/>
  <c r="D31" i="60"/>
  <c r="K30" i="60"/>
  <c r="D30" i="60"/>
  <c r="K27" i="60"/>
  <c r="K26" i="60"/>
  <c r="M24" i="60"/>
  <c r="N28" i="60" s="1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C16" i="67"/>
  <c r="C3" i="67"/>
  <c r="B2" i="67"/>
  <c r="G2" i="45"/>
  <c r="AC9" i="48" l="1"/>
  <c r="AC13" i="48"/>
  <c r="AC17" i="48"/>
  <c r="AC25" i="48"/>
  <c r="V27" i="56" s="1"/>
  <c r="AC8" i="48"/>
  <c r="AC16" i="48"/>
  <c r="AC24" i="48"/>
  <c r="AC7" i="48"/>
  <c r="V9" i="56" s="1"/>
  <c r="AC11" i="48"/>
  <c r="AC15" i="48"/>
  <c r="AC19" i="48"/>
  <c r="AC23" i="48"/>
  <c r="V25" i="56" s="1"/>
  <c r="BC7" i="47"/>
  <c r="BD7" i="47" s="1"/>
  <c r="AX10" i="47"/>
  <c r="AY10" i="47" s="1"/>
  <c r="BC16" i="47"/>
  <c r="BD16" i="47" s="1"/>
  <c r="BC20" i="47"/>
  <c r="BD20" i="47" s="1"/>
  <c r="U22" i="56" s="1"/>
  <c r="AX23" i="47"/>
  <c r="AY23" i="47" s="1"/>
  <c r="AC21" i="48"/>
  <c r="AC12" i="48"/>
  <c r="AC20" i="48"/>
  <c r="AD20" i="48" s="1"/>
  <c r="BC15" i="47"/>
  <c r="BD15" i="47" s="1"/>
  <c r="AZ47" i="47"/>
  <c r="AZ55" i="47"/>
  <c r="AC6" i="48"/>
  <c r="AD6" i="48" s="1"/>
  <c r="AC10" i="48"/>
  <c r="AC14" i="48"/>
  <c r="AC18" i="48"/>
  <c r="AC22" i="48"/>
  <c r="AD22" i="48" s="1"/>
  <c r="AX7" i="47"/>
  <c r="AY7" i="47" s="1"/>
  <c r="AX8" i="47"/>
  <c r="AY8" i="47" s="1"/>
  <c r="BC13" i="47"/>
  <c r="BD13" i="47" s="1"/>
  <c r="AX14" i="47"/>
  <c r="AY14" i="47" s="1"/>
  <c r="T16" i="56" s="1"/>
  <c r="AX15" i="47"/>
  <c r="AY15" i="47" s="1"/>
  <c r="AX20" i="47"/>
  <c r="BC25" i="47"/>
  <c r="AZ28" i="47"/>
  <c r="AZ43" i="47"/>
  <c r="AZ51" i="47"/>
  <c r="AX22" i="69"/>
  <c r="AY22" i="69" s="1"/>
  <c r="AX30" i="69"/>
  <c r="AY30" i="69" s="1"/>
  <c r="AP45" i="69"/>
  <c r="AX45" i="69" s="1"/>
  <c r="AY45" i="69" s="1"/>
  <c r="AX53" i="69"/>
  <c r="AY53" i="69" s="1"/>
  <c r="AP15" i="69"/>
  <c r="AX15" i="69" s="1"/>
  <c r="AY15" i="69" s="1"/>
  <c r="AP16" i="69"/>
  <c r="AX16" i="69" s="1"/>
  <c r="AY16" i="69" s="1"/>
  <c r="AP23" i="69"/>
  <c r="AX23" i="69" s="1"/>
  <c r="AY23" i="69" s="1"/>
  <c r="AP24" i="69"/>
  <c r="AX24" i="69" s="1"/>
  <c r="AY24" i="69" s="1"/>
  <c r="AP31" i="69"/>
  <c r="AX31" i="69" s="1"/>
  <c r="AY31" i="69" s="1"/>
  <c r="AP32" i="69"/>
  <c r="AX32" i="69" s="1"/>
  <c r="AY32" i="69" s="1"/>
  <c r="AX39" i="69"/>
  <c r="AY39" i="69" s="1"/>
  <c r="AO9" i="68"/>
  <c r="AB55" i="63"/>
  <c r="AC55" i="63" s="1"/>
  <c r="AB51" i="63"/>
  <c r="AC51" i="63" s="1"/>
  <c r="AB47" i="63"/>
  <c r="AC47" i="63" s="1"/>
  <c r="AB43" i="63"/>
  <c r="AC43" i="63" s="1"/>
  <c r="AB39" i="63"/>
  <c r="AC39" i="63" s="1"/>
  <c r="AB35" i="63"/>
  <c r="AC35" i="63" s="1"/>
  <c r="AB31" i="63"/>
  <c r="AC31" i="63" s="1"/>
  <c r="AB27" i="63"/>
  <c r="AC27" i="63" s="1"/>
  <c r="AB23" i="63"/>
  <c r="AC23" i="63" s="1"/>
  <c r="AB19" i="63"/>
  <c r="AC19" i="63" s="1"/>
  <c r="AB15" i="63"/>
  <c r="AC15" i="63" s="1"/>
  <c r="AB11" i="63"/>
  <c r="AC11" i="63" s="1"/>
  <c r="AB56" i="63"/>
  <c r="AC56" i="63" s="1"/>
  <c r="AB52" i="63"/>
  <c r="AC52" i="63" s="1"/>
  <c r="AB48" i="63"/>
  <c r="AC48" i="63" s="1"/>
  <c r="AB44" i="63"/>
  <c r="AC44" i="63" s="1"/>
  <c r="AB40" i="63"/>
  <c r="AC40" i="63" s="1"/>
  <c r="AB36" i="63"/>
  <c r="AC36" i="63" s="1"/>
  <c r="AB57" i="63"/>
  <c r="AC57" i="63" s="1"/>
  <c r="AB53" i="63"/>
  <c r="AC53" i="63" s="1"/>
  <c r="AB49" i="63"/>
  <c r="AC49" i="63" s="1"/>
  <c r="AB45" i="63"/>
  <c r="AC45" i="63" s="1"/>
  <c r="AB41" i="63"/>
  <c r="AC41" i="63" s="1"/>
  <c r="AB37" i="63"/>
  <c r="AC37" i="63" s="1"/>
  <c r="AB33" i="63"/>
  <c r="AC33" i="63" s="1"/>
  <c r="AB29" i="63"/>
  <c r="AC29" i="63" s="1"/>
  <c r="AB25" i="63"/>
  <c r="AC25" i="63" s="1"/>
  <c r="AB21" i="63"/>
  <c r="AC21" i="63" s="1"/>
  <c r="AB17" i="63"/>
  <c r="AC17" i="63" s="1"/>
  <c r="AB13" i="63"/>
  <c r="AC13" i="63" s="1"/>
  <c r="AB9" i="63"/>
  <c r="AC9" i="63" s="1"/>
  <c r="AB7" i="63"/>
  <c r="AB54" i="63"/>
  <c r="AC54" i="63" s="1"/>
  <c r="AB50" i="63"/>
  <c r="AC50" i="63" s="1"/>
  <c r="AB46" i="63"/>
  <c r="AC46" i="63" s="1"/>
  <c r="AB42" i="63"/>
  <c r="AC42" i="63" s="1"/>
  <c r="AB38" i="63"/>
  <c r="AC38" i="63" s="1"/>
  <c r="AB34" i="63"/>
  <c r="AC34" i="63" s="1"/>
  <c r="AB30" i="63"/>
  <c r="AC30" i="63" s="1"/>
  <c r="AB26" i="63"/>
  <c r="AC26" i="63" s="1"/>
  <c r="AB22" i="63"/>
  <c r="AC22" i="63" s="1"/>
  <c r="AB18" i="63"/>
  <c r="AC18" i="63" s="1"/>
  <c r="AB14" i="63"/>
  <c r="AC14" i="63" s="1"/>
  <c r="AB16" i="63"/>
  <c r="AC16" i="63" s="1"/>
  <c r="AB20" i="63"/>
  <c r="AC20" i="63" s="1"/>
  <c r="AB12" i="63"/>
  <c r="AC12" i="63" s="1"/>
  <c r="AB8" i="63"/>
  <c r="AC8" i="63" s="1"/>
  <c r="AB24" i="63"/>
  <c r="AC24" i="63" s="1"/>
  <c r="AB32" i="63"/>
  <c r="AC32" i="63" s="1"/>
  <c r="AB28" i="63"/>
  <c r="AC28" i="63" s="1"/>
  <c r="AB10" i="63"/>
  <c r="AC10" i="63" s="1"/>
  <c r="AX18" i="69"/>
  <c r="AY18" i="69" s="1"/>
  <c r="AX26" i="69"/>
  <c r="AY26" i="69" s="1"/>
  <c r="AX33" i="69"/>
  <c r="AY33" i="69" s="1"/>
  <c r="AX36" i="69"/>
  <c r="AY36" i="69" s="1"/>
  <c r="AX37" i="69"/>
  <c r="AY37" i="69" s="1"/>
  <c r="AX41" i="69"/>
  <c r="AY41" i="69" s="1"/>
  <c r="AX51" i="69"/>
  <c r="AY51" i="69" s="1"/>
  <c r="AX52" i="69"/>
  <c r="AY52" i="69" s="1"/>
  <c r="B21" i="56"/>
  <c r="B21" i="71"/>
  <c r="T21" i="71" s="1"/>
  <c r="B29" i="56"/>
  <c r="B29" i="71"/>
  <c r="T29" i="71" s="1"/>
  <c r="B41" i="56"/>
  <c r="B41" i="71"/>
  <c r="T41" i="71" s="1"/>
  <c r="B45" i="56"/>
  <c r="B45" i="71"/>
  <c r="T45" i="71" s="1"/>
  <c r="B57" i="56"/>
  <c r="B57" i="71"/>
  <c r="T57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O6" i="69"/>
  <c r="AP46" i="69"/>
  <c r="AX46" i="69" s="1"/>
  <c r="AY46" i="69" s="1"/>
  <c r="V26" i="68"/>
  <c r="W26" i="68" s="1"/>
  <c r="V25" i="68"/>
  <c r="W25" i="68" s="1"/>
  <c r="V24" i="68"/>
  <c r="W24" i="68" s="1"/>
  <c r="V23" i="68"/>
  <c r="W23" i="68" s="1"/>
  <c r="V22" i="68"/>
  <c r="W22" i="68" s="1"/>
  <c r="V21" i="68"/>
  <c r="W21" i="68" s="1"/>
  <c r="V20" i="68"/>
  <c r="W20" i="68" s="1"/>
  <c r="V19" i="68"/>
  <c r="W19" i="68" s="1"/>
  <c r="V18" i="68"/>
  <c r="W18" i="68" s="1"/>
  <c r="AT26" i="68"/>
  <c r="AU26" i="68" s="1"/>
  <c r="AT25" i="68"/>
  <c r="AU25" i="68" s="1"/>
  <c r="AT24" i="68"/>
  <c r="AU24" i="68" s="1"/>
  <c r="AT23" i="68"/>
  <c r="AU23" i="68" s="1"/>
  <c r="AT22" i="68"/>
  <c r="AU22" i="68" s="1"/>
  <c r="AT21" i="68"/>
  <c r="AU21" i="68" s="1"/>
  <c r="AT20" i="68"/>
  <c r="AU20" i="68" s="1"/>
  <c r="AT19" i="68"/>
  <c r="AU19" i="68" s="1"/>
  <c r="AT18" i="68"/>
  <c r="AU18" i="68" s="1"/>
  <c r="V7" i="68"/>
  <c r="W7" i="68" s="1"/>
  <c r="P8" i="68"/>
  <c r="Q8" i="68" s="1"/>
  <c r="BL8" i="68"/>
  <c r="CD8" i="68"/>
  <c r="CW8" i="68"/>
  <c r="DH8" i="68"/>
  <c r="DZ8" i="68"/>
  <c r="ES8" i="68"/>
  <c r="FD8" i="68"/>
  <c r="FV8" i="68"/>
  <c r="GO8" i="68"/>
  <c r="GZ8" i="68"/>
  <c r="HR8" i="68"/>
  <c r="IK8" i="68"/>
  <c r="IV8" i="68"/>
  <c r="JM8" i="68"/>
  <c r="V9" i="68"/>
  <c r="W9" i="68" s="1"/>
  <c r="AI9" i="68"/>
  <c r="AZ9" i="68"/>
  <c r="BA9" i="68" s="1"/>
  <c r="GO9" i="68"/>
  <c r="HA9" i="68"/>
  <c r="BM10" i="68"/>
  <c r="ES10" i="68"/>
  <c r="FE10" i="68"/>
  <c r="IK10" i="68"/>
  <c r="V11" i="68"/>
  <c r="W11" i="68" s="1"/>
  <c r="AT11" i="68"/>
  <c r="AU11" i="68" s="1"/>
  <c r="CW11" i="68"/>
  <c r="DI11" i="68"/>
  <c r="GO11" i="68"/>
  <c r="HA11" i="68"/>
  <c r="JM11" i="68"/>
  <c r="BM12" i="68"/>
  <c r="ES12" i="68"/>
  <c r="FE12" i="68"/>
  <c r="IK12" i="68"/>
  <c r="V13" i="68"/>
  <c r="W13" i="68" s="1"/>
  <c r="AT13" i="68"/>
  <c r="AU13" i="68" s="1"/>
  <c r="CW13" i="68"/>
  <c r="DI13" i="68"/>
  <c r="GO13" i="68"/>
  <c r="HA13" i="68"/>
  <c r="JM13" i="68"/>
  <c r="BM14" i="68"/>
  <c r="ES14" i="68"/>
  <c r="FE14" i="68"/>
  <c r="IK14" i="68"/>
  <c r="V15" i="68"/>
  <c r="W15" i="68" s="1"/>
  <c r="AT15" i="68"/>
  <c r="AU15" i="68" s="1"/>
  <c r="CW15" i="68"/>
  <c r="DI15" i="68"/>
  <c r="GO15" i="68"/>
  <c r="HA15" i="68"/>
  <c r="JM15" i="68"/>
  <c r="BM16" i="68"/>
  <c r="ES16" i="68"/>
  <c r="FE16" i="68"/>
  <c r="IK16" i="68"/>
  <c r="V17" i="68"/>
  <c r="W17" i="68" s="1"/>
  <c r="AT17" i="68"/>
  <c r="AU17" i="68" s="1"/>
  <c r="CW17" i="68"/>
  <c r="DI17" i="68"/>
  <c r="EF17" i="68"/>
  <c r="JO17" i="68"/>
  <c r="GO17" i="68"/>
  <c r="HA17" i="68"/>
  <c r="JP17" i="68"/>
  <c r="P18" i="68"/>
  <c r="Q18" i="68" s="1"/>
  <c r="AI18" i="68"/>
  <c r="JP18" i="68"/>
  <c r="P19" i="68"/>
  <c r="Q19" i="68" s="1"/>
  <c r="AI19" i="68"/>
  <c r="JP19" i="68"/>
  <c r="P20" i="68"/>
  <c r="Q20" i="68" s="1"/>
  <c r="AZ21" i="68"/>
  <c r="P22" i="68"/>
  <c r="Q22" i="68" s="1"/>
  <c r="AN23" i="68"/>
  <c r="AO23" i="68" s="1"/>
  <c r="K26" i="68"/>
  <c r="AI26" i="68"/>
  <c r="BG26" i="68"/>
  <c r="B13" i="56"/>
  <c r="B13" i="71"/>
  <c r="T13" i="71" s="1"/>
  <c r="B25" i="56"/>
  <c r="B25" i="71"/>
  <c r="T25" i="71" s="1"/>
  <c r="B49" i="56"/>
  <c r="B49" i="71"/>
  <c r="T49" i="71" s="1"/>
  <c r="MB7" i="70"/>
  <c r="F8" i="71" s="1"/>
  <c r="B18" i="56"/>
  <c r="B18" i="71"/>
  <c r="T18" i="71" s="1"/>
  <c r="B26" i="56"/>
  <c r="B26" i="71"/>
  <c r="T26" i="71" s="1"/>
  <c r="B34" i="56"/>
  <c r="B34" i="71"/>
  <c r="T34" i="71" s="1"/>
  <c r="B42" i="56"/>
  <c r="B42" i="71"/>
  <c r="T42" i="71" s="1"/>
  <c r="B50" i="56"/>
  <c r="B50" i="71"/>
  <c r="T50" i="71" s="1"/>
  <c r="B54" i="56"/>
  <c r="B54" i="71"/>
  <c r="T54" i="71" s="1"/>
  <c r="B16" i="46"/>
  <c r="R17" i="46"/>
  <c r="MB8" i="70"/>
  <c r="F9" i="71" s="1"/>
  <c r="MB12" i="70"/>
  <c r="F13" i="71" s="1"/>
  <c r="MB16" i="70"/>
  <c r="F17" i="71" s="1"/>
  <c r="MB20" i="70"/>
  <c r="F21" i="71" s="1"/>
  <c r="MB24" i="70"/>
  <c r="F25" i="71" s="1"/>
  <c r="MB28" i="70"/>
  <c r="F29" i="71" s="1"/>
  <c r="MB32" i="70"/>
  <c r="F33" i="71" s="1"/>
  <c r="MB36" i="70"/>
  <c r="F37" i="71" s="1"/>
  <c r="MB40" i="70"/>
  <c r="F41" i="71" s="1"/>
  <c r="MB44" i="70"/>
  <c r="F45" i="71" s="1"/>
  <c r="MB48" i="70"/>
  <c r="F49" i="71" s="1"/>
  <c r="MB52" i="70"/>
  <c r="F53" i="71" s="1"/>
  <c r="MB56" i="70"/>
  <c r="F57" i="71" s="1"/>
  <c r="AP50" i="69"/>
  <c r="AX50" i="69" s="1"/>
  <c r="AY50" i="69" s="1"/>
  <c r="AV3" i="68"/>
  <c r="GJ3" i="68"/>
  <c r="JM7" i="68"/>
  <c r="BM7" i="68"/>
  <c r="BS7" i="68"/>
  <c r="JC7" i="68"/>
  <c r="AB8" i="68"/>
  <c r="AC8" i="68" s="1"/>
  <c r="AT8" i="68"/>
  <c r="AU8" i="68" s="1"/>
  <c r="IW8" i="68"/>
  <c r="JO8" i="68"/>
  <c r="JP9" i="68"/>
  <c r="JQ9" i="68" s="1"/>
  <c r="JD9" i="68" s="1"/>
  <c r="IV9" i="68"/>
  <c r="P11" i="68"/>
  <c r="Q11" i="68" s="1"/>
  <c r="JE11" i="68" s="1"/>
  <c r="AB11" i="68"/>
  <c r="AN11" i="68"/>
  <c r="AZ11" i="68"/>
  <c r="JP11" i="68"/>
  <c r="IV11" i="68"/>
  <c r="JO11" i="68"/>
  <c r="P13" i="68"/>
  <c r="AB13" i="68"/>
  <c r="AN13" i="68"/>
  <c r="AZ13" i="68"/>
  <c r="JP13" i="68"/>
  <c r="IV13" i="68"/>
  <c r="JO13" i="68"/>
  <c r="P15" i="68"/>
  <c r="AB15" i="68"/>
  <c r="AN15" i="68"/>
  <c r="AO15" i="68" s="1"/>
  <c r="JE15" i="68" s="1"/>
  <c r="AZ15" i="68"/>
  <c r="JP15" i="68"/>
  <c r="IV15" i="68"/>
  <c r="JO15" i="68"/>
  <c r="P17" i="68"/>
  <c r="AB17" i="68"/>
  <c r="AN17" i="68"/>
  <c r="AZ17" i="68"/>
  <c r="BA17" i="68" s="1"/>
  <c r="IJ17" i="68"/>
  <c r="IK17" i="68"/>
  <c r="AZ18" i="68"/>
  <c r="BA18" i="68" s="1"/>
  <c r="BX18" i="68"/>
  <c r="BY18" i="68"/>
  <c r="CV18" i="68"/>
  <c r="CW18" i="68"/>
  <c r="DT18" i="68"/>
  <c r="DU18" i="68"/>
  <c r="ER18" i="68"/>
  <c r="ES18" i="68"/>
  <c r="FP18" i="68"/>
  <c r="FQ18" i="68"/>
  <c r="GN18" i="68"/>
  <c r="GO18" i="68"/>
  <c r="HL18" i="68"/>
  <c r="HM18" i="68"/>
  <c r="IJ18" i="68"/>
  <c r="IK18" i="68"/>
  <c r="AZ19" i="68"/>
  <c r="BA19" i="68"/>
  <c r="BX19" i="68"/>
  <c r="BY19" i="68"/>
  <c r="CV19" i="68"/>
  <c r="CW19" i="68"/>
  <c r="DT19" i="68"/>
  <c r="DU19" i="68"/>
  <c r="ER19" i="68"/>
  <c r="ES19" i="68"/>
  <c r="FP19" i="68"/>
  <c r="FQ19" i="68"/>
  <c r="GN19" i="68"/>
  <c r="GO19" i="68"/>
  <c r="HL19" i="68"/>
  <c r="HM19" i="68"/>
  <c r="IJ19" i="68"/>
  <c r="IK19" i="68"/>
  <c r="AZ20" i="68"/>
  <c r="JM20" i="68"/>
  <c r="BA20" i="68"/>
  <c r="BX20" i="68"/>
  <c r="BY20" i="68"/>
  <c r="P21" i="68"/>
  <c r="Q21" i="68" s="1"/>
  <c r="AN22" i="68"/>
  <c r="AO22" i="68" s="1"/>
  <c r="AB23" i="68"/>
  <c r="P24" i="68"/>
  <c r="Q24" i="68" s="1"/>
  <c r="AN24" i="68"/>
  <c r="AO24" i="68" s="1"/>
  <c r="P25" i="68"/>
  <c r="Q25" i="68" s="1"/>
  <c r="AN25" i="68"/>
  <c r="AO25" i="68" s="1"/>
  <c r="P26" i="68"/>
  <c r="Q26" i="68" s="1"/>
  <c r="AN26" i="68"/>
  <c r="AO26" i="68" s="1"/>
  <c r="AE29" i="56"/>
  <c r="H29" i="71"/>
  <c r="JF28" i="68"/>
  <c r="JQ33" i="68"/>
  <c r="B17" i="56"/>
  <c r="B17" i="71"/>
  <c r="T17" i="71" s="1"/>
  <c r="B33" i="56"/>
  <c r="B33" i="71"/>
  <c r="T33" i="71" s="1"/>
  <c r="B53" i="56"/>
  <c r="B53" i="71"/>
  <c r="T53" i="71" s="1"/>
  <c r="B10" i="56"/>
  <c r="B10" i="71"/>
  <c r="T10" i="71" s="1"/>
  <c r="B14" i="56"/>
  <c r="B14" i="71"/>
  <c r="T14" i="71" s="1"/>
  <c r="B22" i="56"/>
  <c r="B22" i="71"/>
  <c r="T22" i="71" s="1"/>
  <c r="B30" i="56"/>
  <c r="B30" i="71"/>
  <c r="T30" i="71" s="1"/>
  <c r="B38" i="56"/>
  <c r="B38" i="71"/>
  <c r="T38" i="71" s="1"/>
  <c r="B46" i="56"/>
  <c r="B46" i="71"/>
  <c r="T46" i="71" s="1"/>
  <c r="JF4" i="68"/>
  <c r="B11" i="56"/>
  <c r="B11" i="71"/>
  <c r="T11" i="71" s="1"/>
  <c r="B15" i="56"/>
  <c r="B15" i="71"/>
  <c r="T15" i="71" s="1"/>
  <c r="B19" i="56"/>
  <c r="B19" i="71"/>
  <c r="T19" i="71" s="1"/>
  <c r="B23" i="56"/>
  <c r="B23" i="71"/>
  <c r="T23" i="71" s="1"/>
  <c r="B27" i="56"/>
  <c r="B27" i="71"/>
  <c r="T27" i="71" s="1"/>
  <c r="B31" i="56"/>
  <c r="B31" i="71"/>
  <c r="T31" i="71" s="1"/>
  <c r="B35" i="56"/>
  <c r="B35" i="71"/>
  <c r="T35" i="71" s="1"/>
  <c r="B39" i="56"/>
  <c r="B39" i="71"/>
  <c r="T39" i="71" s="1"/>
  <c r="B43" i="56"/>
  <c r="B43" i="71"/>
  <c r="T43" i="71" s="1"/>
  <c r="B47" i="56"/>
  <c r="B47" i="71"/>
  <c r="T47" i="71" s="1"/>
  <c r="B51" i="56"/>
  <c r="B51" i="71"/>
  <c r="T51" i="71" s="1"/>
  <c r="B55" i="56"/>
  <c r="B55" i="71"/>
  <c r="T55" i="71" s="1"/>
  <c r="MB9" i="70"/>
  <c r="F10" i="71" s="1"/>
  <c r="MB13" i="70"/>
  <c r="F14" i="71" s="1"/>
  <c r="MB17" i="70"/>
  <c r="F18" i="71" s="1"/>
  <c r="MB21" i="70"/>
  <c r="F22" i="71" s="1"/>
  <c r="MB25" i="70"/>
  <c r="F26" i="71" s="1"/>
  <c r="MB29" i="70"/>
  <c r="F30" i="71" s="1"/>
  <c r="MB33" i="70"/>
  <c r="F34" i="71" s="1"/>
  <c r="MB37" i="70"/>
  <c r="F38" i="71" s="1"/>
  <c r="MB41" i="70"/>
  <c r="F42" i="71" s="1"/>
  <c r="MB45" i="70"/>
  <c r="F46" i="71" s="1"/>
  <c r="MB49" i="70"/>
  <c r="F50" i="71" s="1"/>
  <c r="MB53" i="70"/>
  <c r="F54" i="71" s="1"/>
  <c r="AK5" i="69"/>
  <c r="AK10" i="69" s="1"/>
  <c r="AP10" i="69" s="1"/>
  <c r="AX10" i="69" s="1"/>
  <c r="AY10" i="69" s="1"/>
  <c r="AP38" i="69"/>
  <c r="AX38" i="69" s="1"/>
  <c r="AY38" i="69" s="1"/>
  <c r="AP54" i="69"/>
  <c r="AX54" i="69" s="1"/>
  <c r="AY54" i="69" s="1"/>
  <c r="CR3" i="68"/>
  <c r="P7" i="68"/>
  <c r="Q7" i="68" s="1"/>
  <c r="JE7" i="68" s="1"/>
  <c r="AI7" i="68"/>
  <c r="BL7" i="68"/>
  <c r="CE7" i="68"/>
  <c r="DH7" i="68"/>
  <c r="EA7" i="68"/>
  <c r="FD7" i="68"/>
  <c r="FW7" i="68"/>
  <c r="GZ7" i="68"/>
  <c r="HS7" i="68"/>
  <c r="IV7" i="68"/>
  <c r="JO7" i="68"/>
  <c r="J8" i="68"/>
  <c r="BF8" i="68"/>
  <c r="BG8" i="68" s="1"/>
  <c r="JN8" i="68"/>
  <c r="BY8" i="68"/>
  <c r="DB8" i="68"/>
  <c r="DU8" i="68"/>
  <c r="EX8" i="68"/>
  <c r="FQ8" i="68"/>
  <c r="GT8" i="68"/>
  <c r="HM8" i="68"/>
  <c r="IP8" i="68"/>
  <c r="K9" i="68"/>
  <c r="JE9" i="68" s="1"/>
  <c r="AB9" i="68"/>
  <c r="AC9" i="68" s="1"/>
  <c r="AT9" i="68"/>
  <c r="AU9" i="68" s="1"/>
  <c r="BG9" i="68"/>
  <c r="IK9" i="68"/>
  <c r="IW9" i="68"/>
  <c r="V10" i="68"/>
  <c r="W10" i="68" s="1"/>
  <c r="AT10" i="68"/>
  <c r="AU10" i="68" s="1"/>
  <c r="CW10" i="68"/>
  <c r="DI10" i="68"/>
  <c r="GO10" i="68"/>
  <c r="HA10" i="68"/>
  <c r="JM10" i="68"/>
  <c r="AC11" i="68"/>
  <c r="AO11" i="68"/>
  <c r="BA11" i="68"/>
  <c r="BM11" i="68"/>
  <c r="ES11" i="68"/>
  <c r="FE11" i="68"/>
  <c r="IK11" i="68"/>
  <c r="IW11" i="68"/>
  <c r="V12" i="68"/>
  <c r="W12" i="68" s="1"/>
  <c r="AT12" i="68"/>
  <c r="AU12" i="68" s="1"/>
  <c r="CW12" i="68"/>
  <c r="DI12" i="68"/>
  <c r="GO12" i="68"/>
  <c r="HA12" i="68"/>
  <c r="JM12" i="68"/>
  <c r="Q13" i="68"/>
  <c r="JE13" i="68" s="1"/>
  <c r="AC13" i="68"/>
  <c r="AO13" i="68"/>
  <c r="BA13" i="68"/>
  <c r="BM13" i="68"/>
  <c r="ES13" i="68"/>
  <c r="FE13" i="68"/>
  <c r="IK13" i="68"/>
  <c r="IW13" i="68"/>
  <c r="V14" i="68"/>
  <c r="W14" i="68" s="1"/>
  <c r="AT14" i="68"/>
  <c r="AU14" i="68" s="1"/>
  <c r="CW14" i="68"/>
  <c r="DI14" i="68"/>
  <c r="GO14" i="68"/>
  <c r="HA14" i="68"/>
  <c r="JM14" i="68"/>
  <c r="Q15" i="68"/>
  <c r="AC15" i="68"/>
  <c r="BA15" i="68"/>
  <c r="BM15" i="68"/>
  <c r="ES15" i="68"/>
  <c r="FE15" i="68"/>
  <c r="IK15" i="68"/>
  <c r="IW15" i="68"/>
  <c r="V16" i="68"/>
  <c r="W16" i="68" s="1"/>
  <c r="AT16" i="68"/>
  <c r="AU16" i="68" s="1"/>
  <c r="CW16" i="68"/>
  <c r="DI16" i="68"/>
  <c r="GO16" i="68"/>
  <c r="HA16" i="68"/>
  <c r="JM16" i="68"/>
  <c r="Q17" i="68"/>
  <c r="AC17" i="68"/>
  <c r="AO17" i="68"/>
  <c r="BM17" i="68"/>
  <c r="ES17" i="68"/>
  <c r="FE17" i="68"/>
  <c r="JM17" i="68"/>
  <c r="JQ17" i="68" s="1"/>
  <c r="JD17" i="68" s="1"/>
  <c r="K18" i="68"/>
  <c r="JE18" i="68" s="1"/>
  <c r="AN18" i="68"/>
  <c r="AO18" i="68" s="1"/>
  <c r="BG18" i="68"/>
  <c r="JN18" i="68"/>
  <c r="JM18" i="68"/>
  <c r="K19" i="68"/>
  <c r="AN19" i="68"/>
  <c r="AO19" i="68" s="1"/>
  <c r="BG19" i="68"/>
  <c r="JN19" i="68"/>
  <c r="JM19" i="68"/>
  <c r="JQ19" i="68" s="1"/>
  <c r="JD19" i="68" s="1"/>
  <c r="K20" i="68"/>
  <c r="JE20" i="68" s="1"/>
  <c r="AN20" i="68"/>
  <c r="AO20" i="68" s="1"/>
  <c r="BG20" i="68"/>
  <c r="JN20" i="68"/>
  <c r="AN21" i="68"/>
  <c r="AO21" i="68" s="1"/>
  <c r="AB22" i="68"/>
  <c r="AZ23" i="68"/>
  <c r="BA23" i="68" s="1"/>
  <c r="B9" i="56"/>
  <c r="B9" i="71"/>
  <c r="T9" i="71" s="1"/>
  <c r="B37" i="56"/>
  <c r="B37" i="71"/>
  <c r="T37" i="71" s="1"/>
  <c r="Q17" i="46"/>
  <c r="E7" i="56"/>
  <c r="AI7" i="63"/>
  <c r="B8" i="56"/>
  <c r="B8" i="71"/>
  <c r="T8" i="71" s="1"/>
  <c r="B12" i="56"/>
  <c r="B12" i="71"/>
  <c r="T12" i="71" s="1"/>
  <c r="B16" i="56"/>
  <c r="B16" i="71"/>
  <c r="T16" i="71" s="1"/>
  <c r="B20" i="56"/>
  <c r="B20" i="71"/>
  <c r="T20" i="71" s="1"/>
  <c r="B24" i="56"/>
  <c r="B24" i="71"/>
  <c r="T24" i="71" s="1"/>
  <c r="B28" i="56"/>
  <c r="B28" i="71"/>
  <c r="T28" i="71" s="1"/>
  <c r="B32" i="56"/>
  <c r="B32" i="71"/>
  <c r="T32" i="71" s="1"/>
  <c r="B36" i="56"/>
  <c r="B36" i="71"/>
  <c r="T36" i="71" s="1"/>
  <c r="B40" i="56"/>
  <c r="B40" i="71"/>
  <c r="T40" i="71" s="1"/>
  <c r="B44" i="56"/>
  <c r="B44" i="71"/>
  <c r="T44" i="71" s="1"/>
  <c r="B48" i="56"/>
  <c r="B48" i="71"/>
  <c r="T48" i="71" s="1"/>
  <c r="B52" i="56"/>
  <c r="B52" i="71"/>
  <c r="T52" i="71" s="1"/>
  <c r="B56" i="56"/>
  <c r="B56" i="71"/>
  <c r="T56" i="71" s="1"/>
  <c r="MB10" i="70"/>
  <c r="F11" i="71" s="1"/>
  <c r="MB14" i="70"/>
  <c r="F15" i="71" s="1"/>
  <c r="MB18" i="70"/>
  <c r="F19" i="71" s="1"/>
  <c r="MB22" i="70"/>
  <c r="F23" i="71" s="1"/>
  <c r="MB26" i="70"/>
  <c r="F27" i="71" s="1"/>
  <c r="MB30" i="70"/>
  <c r="F31" i="71" s="1"/>
  <c r="MB34" i="70"/>
  <c r="F35" i="71" s="1"/>
  <c r="MB38" i="70"/>
  <c r="F39" i="71" s="1"/>
  <c r="MB42" i="70"/>
  <c r="F43" i="71" s="1"/>
  <c r="MB46" i="70"/>
  <c r="F47" i="71" s="1"/>
  <c r="MB50" i="70"/>
  <c r="F51" i="71" s="1"/>
  <c r="MB54" i="70"/>
  <c r="F55" i="71" s="1"/>
  <c r="AT6" i="69"/>
  <c r="AW6" i="69" s="1"/>
  <c r="AO9" i="69"/>
  <c r="AP42" i="69"/>
  <c r="AW42" i="69"/>
  <c r="JD3" i="68"/>
  <c r="FL3" i="68"/>
  <c r="BT3" i="68"/>
  <c r="DP3" i="68"/>
  <c r="IF3" i="68"/>
  <c r="JM6" i="68"/>
  <c r="JQ6" i="68" s="1"/>
  <c r="JD6" i="68" s="1"/>
  <c r="AO7" i="68"/>
  <c r="V8" i="68"/>
  <c r="W8" i="68" s="1"/>
  <c r="AI8" i="68"/>
  <c r="AZ8" i="68"/>
  <c r="BA8" i="68" s="1"/>
  <c r="P10" i="68"/>
  <c r="Q10" i="68" s="1"/>
  <c r="AB10" i="68"/>
  <c r="AC10" i="68" s="1"/>
  <c r="AN10" i="68"/>
  <c r="AO10" i="68" s="1"/>
  <c r="AZ10" i="68"/>
  <c r="BA10" i="68" s="1"/>
  <c r="JP10" i="68"/>
  <c r="IV10" i="68"/>
  <c r="JO10" i="68"/>
  <c r="P12" i="68"/>
  <c r="Q12" i="68" s="1"/>
  <c r="AB12" i="68"/>
  <c r="AC12" i="68" s="1"/>
  <c r="AN12" i="68"/>
  <c r="AO12" i="68" s="1"/>
  <c r="AZ12" i="68"/>
  <c r="BA12" i="68" s="1"/>
  <c r="JP12" i="68"/>
  <c r="IV12" i="68"/>
  <c r="JO12" i="68"/>
  <c r="P14" i="68"/>
  <c r="Q14" i="68" s="1"/>
  <c r="AB14" i="68"/>
  <c r="AC14" i="68" s="1"/>
  <c r="AN14" i="68"/>
  <c r="AO14" i="68" s="1"/>
  <c r="AZ14" i="68"/>
  <c r="BA14" i="68" s="1"/>
  <c r="JP14" i="68"/>
  <c r="IV14" i="68"/>
  <c r="JO14" i="68"/>
  <c r="P16" i="68"/>
  <c r="AB16" i="68"/>
  <c r="AC16" i="68" s="1"/>
  <c r="AN16" i="68"/>
  <c r="AO16" i="68" s="1"/>
  <c r="AZ16" i="68"/>
  <c r="BA16" i="68" s="1"/>
  <c r="JP16" i="68"/>
  <c r="IV16" i="68"/>
  <c r="JO16" i="68"/>
  <c r="AB18" i="68"/>
  <c r="AC18" i="68"/>
  <c r="AB19" i="68"/>
  <c r="AC19" i="68" s="1"/>
  <c r="AB20" i="68"/>
  <c r="AC20" i="68"/>
  <c r="AB21" i="68"/>
  <c r="JE21" i="68" s="1"/>
  <c r="AZ22" i="68"/>
  <c r="P23" i="68"/>
  <c r="Q23" i="68" s="1"/>
  <c r="AB24" i="68"/>
  <c r="AZ24" i="68"/>
  <c r="AB25" i="68"/>
  <c r="AZ25" i="68"/>
  <c r="AB26" i="68"/>
  <c r="AZ26" i="68"/>
  <c r="AE28" i="56"/>
  <c r="H28" i="71"/>
  <c r="JF27" i="68"/>
  <c r="JQ29" i="68"/>
  <c r="JO18" i="68"/>
  <c r="JO19" i="68"/>
  <c r="CW20" i="68"/>
  <c r="DU20" i="68"/>
  <c r="ES20" i="68"/>
  <c r="FQ20" i="68"/>
  <c r="GO20" i="68"/>
  <c r="HM20" i="68"/>
  <c r="IK20" i="68"/>
  <c r="JO20" i="68"/>
  <c r="AC21" i="68"/>
  <c r="BA21" i="68"/>
  <c r="BY21" i="68"/>
  <c r="CW21" i="68"/>
  <c r="DU21" i="68"/>
  <c r="ES21" i="68"/>
  <c r="FQ21" i="68"/>
  <c r="GO21" i="68"/>
  <c r="HM21" i="68"/>
  <c r="IK21" i="68"/>
  <c r="JO21" i="68"/>
  <c r="AC22" i="68"/>
  <c r="BA22" i="68"/>
  <c r="JE22" i="68" s="1"/>
  <c r="BY22" i="68"/>
  <c r="CW22" i="68"/>
  <c r="DU22" i="68"/>
  <c r="ES22" i="68"/>
  <c r="FQ22" i="68"/>
  <c r="GO22" i="68"/>
  <c r="HM22" i="68"/>
  <c r="IK22" i="68"/>
  <c r="JO22" i="68"/>
  <c r="AC23" i="68"/>
  <c r="BY23" i="68"/>
  <c r="CW23" i="68"/>
  <c r="DU23" i="68"/>
  <c r="ES23" i="68"/>
  <c r="FQ23" i="68"/>
  <c r="GO23" i="68"/>
  <c r="HM23" i="68"/>
  <c r="IK23" i="68"/>
  <c r="JO23" i="68"/>
  <c r="AC24" i="68"/>
  <c r="BA24" i="68"/>
  <c r="BY24" i="68"/>
  <c r="CW24" i="68"/>
  <c r="DU24" i="68"/>
  <c r="ES24" i="68"/>
  <c r="FQ24" i="68"/>
  <c r="GO24" i="68"/>
  <c r="HM24" i="68"/>
  <c r="IK24" i="68"/>
  <c r="JO24" i="68"/>
  <c r="AC25" i="68"/>
  <c r="BA25" i="68"/>
  <c r="BY25" i="68"/>
  <c r="CW25" i="68"/>
  <c r="DU25" i="68"/>
  <c r="ES25" i="68"/>
  <c r="FQ25" i="68"/>
  <c r="GO25" i="68"/>
  <c r="HM25" i="68"/>
  <c r="IK25" i="68"/>
  <c r="JO25" i="68"/>
  <c r="AC26" i="68"/>
  <c r="JE26" i="68" s="1"/>
  <c r="BA26" i="68"/>
  <c r="BY26" i="68"/>
  <c r="CW26" i="68"/>
  <c r="DU26" i="68"/>
  <c r="ES26" i="68"/>
  <c r="FQ26" i="68"/>
  <c r="GO26" i="68"/>
  <c r="HM26" i="68"/>
  <c r="IK26" i="68"/>
  <c r="JO26" i="68"/>
  <c r="AC27" i="68"/>
  <c r="BA27" i="68"/>
  <c r="BY27" i="68"/>
  <c r="CW27" i="68"/>
  <c r="DU27" i="68"/>
  <c r="ES27" i="68"/>
  <c r="FQ27" i="68"/>
  <c r="GO27" i="68"/>
  <c r="HM27" i="68"/>
  <c r="IK27" i="68"/>
  <c r="JO27" i="68"/>
  <c r="AC28" i="68"/>
  <c r="BA28" i="68"/>
  <c r="BY28" i="68"/>
  <c r="CW28" i="68"/>
  <c r="DU28" i="68"/>
  <c r="ES28" i="68"/>
  <c r="GU28" i="68"/>
  <c r="IQ28" i="68"/>
  <c r="AE30" i="56"/>
  <c r="H30" i="71"/>
  <c r="JF29" i="68"/>
  <c r="AI30" i="68"/>
  <c r="CE30" i="68"/>
  <c r="EA30" i="68"/>
  <c r="FW30" i="68"/>
  <c r="HS30" i="68"/>
  <c r="JN30" i="68"/>
  <c r="JQ30" i="68" s="1"/>
  <c r="K32" i="68"/>
  <c r="BG32" i="68"/>
  <c r="DC32" i="68"/>
  <c r="JO32" i="68"/>
  <c r="EY32" i="68"/>
  <c r="GU32" i="68"/>
  <c r="IQ32" i="68"/>
  <c r="AE34" i="56"/>
  <c r="H34" i="71"/>
  <c r="JF33" i="68"/>
  <c r="AI34" i="68"/>
  <c r="CE34" i="68"/>
  <c r="EA34" i="68"/>
  <c r="FW34" i="68"/>
  <c r="HS34" i="68"/>
  <c r="JN34" i="68"/>
  <c r="JQ34" i="68" s="1"/>
  <c r="K36" i="68"/>
  <c r="BG36" i="68"/>
  <c r="DC36" i="68"/>
  <c r="JO36" i="68"/>
  <c r="EY36" i="68"/>
  <c r="GU36" i="68"/>
  <c r="IQ36" i="68"/>
  <c r="AE38" i="56"/>
  <c r="H38" i="71"/>
  <c r="JF37" i="68"/>
  <c r="AI38" i="68"/>
  <c r="JM38" i="68"/>
  <c r="CE38" i="68"/>
  <c r="EA38" i="68"/>
  <c r="FW38" i="68"/>
  <c r="HS38" i="68"/>
  <c r="AE39" i="56"/>
  <c r="H39" i="71"/>
  <c r="JF38" i="68"/>
  <c r="JM39" i="68"/>
  <c r="BF39" i="68"/>
  <c r="AE40" i="56"/>
  <c r="H40" i="71"/>
  <c r="JF39" i="68"/>
  <c r="JM40" i="68"/>
  <c r="BF40" i="68"/>
  <c r="IQ40" i="68"/>
  <c r="IP40" i="68"/>
  <c r="AG41" i="56"/>
  <c r="J41" i="71"/>
  <c r="K41" i="68"/>
  <c r="J41" i="68"/>
  <c r="AI41" i="68"/>
  <c r="AH41" i="68"/>
  <c r="BG41" i="68"/>
  <c r="JM41" i="68"/>
  <c r="BF41" i="68"/>
  <c r="CE41" i="68"/>
  <c r="CD41" i="68"/>
  <c r="DC41" i="68"/>
  <c r="DB41" i="68"/>
  <c r="EA41" i="68"/>
  <c r="DZ41" i="68"/>
  <c r="JO41" i="68"/>
  <c r="EY41" i="68"/>
  <c r="EX41" i="68"/>
  <c r="FW41" i="68"/>
  <c r="FV41" i="68"/>
  <c r="GU41" i="68"/>
  <c r="GT41" i="68"/>
  <c r="HS41" i="68"/>
  <c r="HR41" i="68"/>
  <c r="IQ41" i="68"/>
  <c r="IP41" i="68"/>
  <c r="AG42" i="56"/>
  <c r="J42" i="71"/>
  <c r="K42" i="68"/>
  <c r="J42" i="68"/>
  <c r="AI42" i="68"/>
  <c r="AH42" i="68"/>
  <c r="BG42" i="68"/>
  <c r="JM42" i="68"/>
  <c r="BF42" i="68"/>
  <c r="CE42" i="68"/>
  <c r="CD42" i="68"/>
  <c r="DC42" i="68"/>
  <c r="DB42" i="68"/>
  <c r="EA42" i="68"/>
  <c r="DZ42" i="68"/>
  <c r="JO42" i="68"/>
  <c r="EY42" i="68"/>
  <c r="EX42" i="68"/>
  <c r="FW42" i="68"/>
  <c r="FV42" i="68"/>
  <c r="GU42" i="68"/>
  <c r="GT42" i="68"/>
  <c r="HS42" i="68"/>
  <c r="HR42" i="68"/>
  <c r="IQ42" i="68"/>
  <c r="IP42" i="68"/>
  <c r="AG43" i="56"/>
  <c r="J43" i="71"/>
  <c r="K43" i="68"/>
  <c r="J43" i="68"/>
  <c r="AI43" i="68"/>
  <c r="AH43" i="68"/>
  <c r="BG43" i="68"/>
  <c r="JM43" i="68"/>
  <c r="BF43" i="68"/>
  <c r="CE43" i="68"/>
  <c r="CD43" i="68"/>
  <c r="DC43" i="68"/>
  <c r="DB43" i="68"/>
  <c r="EA43" i="68"/>
  <c r="DZ43" i="68"/>
  <c r="JO43" i="68"/>
  <c r="EY43" i="68"/>
  <c r="EX43" i="68"/>
  <c r="FW43" i="68"/>
  <c r="FV43" i="68"/>
  <c r="GU43" i="68"/>
  <c r="GT43" i="68"/>
  <c r="HS43" i="68"/>
  <c r="HR43" i="68"/>
  <c r="IQ43" i="68"/>
  <c r="IP43" i="68"/>
  <c r="AG44" i="56"/>
  <c r="J44" i="71"/>
  <c r="K44" i="68"/>
  <c r="J44" i="68"/>
  <c r="IV17" i="68"/>
  <c r="IV18" i="68"/>
  <c r="IV19" i="68"/>
  <c r="IV20" i="68"/>
  <c r="IV21" i="68"/>
  <c r="IV22" i="68"/>
  <c r="IV23" i="68"/>
  <c r="IV24" i="68"/>
  <c r="IV25" i="68"/>
  <c r="IV26" i="68"/>
  <c r="IV27" i="68"/>
  <c r="BL28" i="68"/>
  <c r="JO28" i="68"/>
  <c r="GN28" i="68"/>
  <c r="HG28" i="68"/>
  <c r="IJ28" i="68"/>
  <c r="JC28" i="68"/>
  <c r="AB30" i="68"/>
  <c r="AU30" i="68"/>
  <c r="BF30" i="68"/>
  <c r="BX30" i="68"/>
  <c r="CQ30" i="68"/>
  <c r="DT30" i="68"/>
  <c r="EM30" i="68"/>
  <c r="FP30" i="68"/>
  <c r="GI30" i="68"/>
  <c r="HL30" i="68"/>
  <c r="IE30" i="68"/>
  <c r="AE31" i="56"/>
  <c r="H31" i="71"/>
  <c r="JF30" i="68"/>
  <c r="JP30" i="68"/>
  <c r="JN31" i="68"/>
  <c r="JQ31" i="68" s="1"/>
  <c r="W32" i="68"/>
  <c r="AZ32" i="68"/>
  <c r="BS32" i="68"/>
  <c r="CV32" i="68"/>
  <c r="DO32" i="68"/>
  <c r="DZ32" i="68"/>
  <c r="ER32" i="68"/>
  <c r="FK32" i="68"/>
  <c r="GN32" i="68"/>
  <c r="HG32" i="68"/>
  <c r="IJ32" i="68"/>
  <c r="JC32" i="68"/>
  <c r="JM32" i="68"/>
  <c r="AB34" i="68"/>
  <c r="AU34" i="68"/>
  <c r="BF34" i="68"/>
  <c r="BX34" i="68"/>
  <c r="CQ34" i="68"/>
  <c r="DT34" i="68"/>
  <c r="EM34" i="68"/>
  <c r="FP34" i="68"/>
  <c r="GI34" i="68"/>
  <c r="HL34" i="68"/>
  <c r="IE34" i="68"/>
  <c r="AE35" i="56"/>
  <c r="H35" i="71"/>
  <c r="JF34" i="68"/>
  <c r="JP34" i="68"/>
  <c r="JN35" i="68"/>
  <c r="JQ35" i="68" s="1"/>
  <c r="W36" i="68"/>
  <c r="AZ36" i="68"/>
  <c r="BS36" i="68"/>
  <c r="CV36" i="68"/>
  <c r="DO36" i="68"/>
  <c r="DZ36" i="68"/>
  <c r="ER36" i="68"/>
  <c r="FK36" i="68"/>
  <c r="GN36" i="68"/>
  <c r="HG36" i="68"/>
  <c r="IJ36" i="68"/>
  <c r="JC36" i="68"/>
  <c r="JM36" i="68"/>
  <c r="AB38" i="68"/>
  <c r="AU38" i="68"/>
  <c r="BF38" i="68"/>
  <c r="BX38" i="68"/>
  <c r="CQ38" i="68"/>
  <c r="DT38" i="68"/>
  <c r="EM38" i="68"/>
  <c r="FP38" i="68"/>
  <c r="GI38" i="68"/>
  <c r="HL38" i="68"/>
  <c r="IE38" i="68"/>
  <c r="IQ38" i="68"/>
  <c r="AU39" i="68"/>
  <c r="BG39" i="68"/>
  <c r="EM39" i="68"/>
  <c r="EY39" i="68"/>
  <c r="IE39" i="68"/>
  <c r="IQ39" i="68"/>
  <c r="AU40" i="68"/>
  <c r="BG40" i="68"/>
  <c r="JN40" i="68"/>
  <c r="BR40" i="68"/>
  <c r="EM40" i="68"/>
  <c r="EY40" i="68"/>
  <c r="IE40" i="68"/>
  <c r="JP40" i="68"/>
  <c r="JP41" i="68"/>
  <c r="JP42" i="68"/>
  <c r="JP43" i="68"/>
  <c r="AF46" i="56"/>
  <c r="I46" i="71"/>
  <c r="JG45" i="68"/>
  <c r="AF48" i="56"/>
  <c r="I48" i="71"/>
  <c r="JG47" i="68"/>
  <c r="AF50" i="56"/>
  <c r="I50" i="71"/>
  <c r="JG49" i="68"/>
  <c r="AF52" i="56"/>
  <c r="I52" i="71"/>
  <c r="JG51" i="68"/>
  <c r="AD25" i="63"/>
  <c r="AD30" i="63"/>
  <c r="JM21" i="68"/>
  <c r="JQ21" i="68" s="1"/>
  <c r="JD21" i="68" s="1"/>
  <c r="JM22" i="68"/>
  <c r="JQ22" i="68" s="1"/>
  <c r="JD22" i="68" s="1"/>
  <c r="JM23" i="68"/>
  <c r="J24" i="68"/>
  <c r="K24" i="68" s="1"/>
  <c r="AH24" i="68"/>
  <c r="AI24" i="68" s="1"/>
  <c r="BF24" i="68"/>
  <c r="BG24" i="68" s="1"/>
  <c r="JM24" i="68"/>
  <c r="JQ24" i="68" s="1"/>
  <c r="JD24" i="68" s="1"/>
  <c r="J25" i="68"/>
  <c r="AH25" i="68"/>
  <c r="AI25" i="68" s="1"/>
  <c r="BF25" i="68"/>
  <c r="BG25" i="68" s="1"/>
  <c r="JM25" i="68"/>
  <c r="JQ25" i="68" s="1"/>
  <c r="JD25" i="68" s="1"/>
  <c r="JM26" i="68"/>
  <c r="JQ26" i="68" s="1"/>
  <c r="JD26" i="68" s="1"/>
  <c r="JM27" i="68"/>
  <c r="JN28" i="68"/>
  <c r="JQ28" i="68" s="1"/>
  <c r="AE32" i="56"/>
  <c r="H32" i="71"/>
  <c r="JF31" i="68"/>
  <c r="JN32" i="68"/>
  <c r="AE36" i="56"/>
  <c r="H36" i="71"/>
  <c r="JF35" i="68"/>
  <c r="JN36" i="68"/>
  <c r="JN38" i="68"/>
  <c r="JN39" i="68"/>
  <c r="AE54" i="56"/>
  <c r="H54" i="71"/>
  <c r="JF53" i="68"/>
  <c r="AE55" i="56"/>
  <c r="H55" i="71"/>
  <c r="JF54" i="68"/>
  <c r="AE56" i="56"/>
  <c r="H56" i="71"/>
  <c r="JF55" i="68"/>
  <c r="AD10" i="63"/>
  <c r="EA28" i="68"/>
  <c r="FP28" i="68"/>
  <c r="GI28" i="68"/>
  <c r="HL28" i="68"/>
  <c r="IE28" i="68"/>
  <c r="JP28" i="68"/>
  <c r="EA29" i="68"/>
  <c r="JN29" i="68"/>
  <c r="W30" i="68"/>
  <c r="AZ30" i="68"/>
  <c r="BS30" i="68"/>
  <c r="CV30" i="68"/>
  <c r="DO30" i="68"/>
  <c r="DZ30" i="68"/>
  <c r="ER30" i="68"/>
  <c r="FK30" i="68"/>
  <c r="GN30" i="68"/>
  <c r="HG30" i="68"/>
  <c r="IJ30" i="68"/>
  <c r="JC30" i="68"/>
  <c r="JO31" i="68"/>
  <c r="AB32" i="68"/>
  <c r="AU32" i="68"/>
  <c r="BX32" i="68"/>
  <c r="CQ32" i="68"/>
  <c r="DT32" i="68"/>
  <c r="EM32" i="68"/>
  <c r="FP32" i="68"/>
  <c r="GI32" i="68"/>
  <c r="HL32" i="68"/>
  <c r="IE32" i="68"/>
  <c r="AE33" i="56"/>
  <c r="H33" i="71"/>
  <c r="JF32" i="68"/>
  <c r="JP32" i="68"/>
  <c r="EA33" i="68"/>
  <c r="JN33" i="68"/>
  <c r="W34" i="68"/>
  <c r="AZ34" i="68"/>
  <c r="BS34" i="68"/>
  <c r="CV34" i="68"/>
  <c r="DO34" i="68"/>
  <c r="DZ34" i="68"/>
  <c r="ER34" i="68"/>
  <c r="FK34" i="68"/>
  <c r="GN34" i="68"/>
  <c r="HG34" i="68"/>
  <c r="IJ34" i="68"/>
  <c r="JC34" i="68"/>
  <c r="JO35" i="68"/>
  <c r="AB36" i="68"/>
  <c r="AU36" i="68"/>
  <c r="BX36" i="68"/>
  <c r="CQ36" i="68"/>
  <c r="DT36" i="68"/>
  <c r="EM36" i="68"/>
  <c r="FP36" i="68"/>
  <c r="GI36" i="68"/>
  <c r="HL36" i="68"/>
  <c r="IE36" i="68"/>
  <c r="AE37" i="56"/>
  <c r="H37" i="71"/>
  <c r="JF36" i="68"/>
  <c r="JP36" i="68"/>
  <c r="EA37" i="68"/>
  <c r="JN37" i="68"/>
  <c r="JQ37" i="68" s="1"/>
  <c r="W38" i="68"/>
  <c r="AZ38" i="68"/>
  <c r="BS38" i="68"/>
  <c r="CV38" i="68"/>
  <c r="DO38" i="68"/>
  <c r="DZ38" i="68"/>
  <c r="ER38" i="68"/>
  <c r="FK38" i="68"/>
  <c r="GN38" i="68"/>
  <c r="HG38" i="68"/>
  <c r="IJ38" i="68"/>
  <c r="JP38" i="68"/>
  <c r="K39" i="68"/>
  <c r="CQ39" i="68"/>
  <c r="DC39" i="68"/>
  <c r="DZ39" i="68"/>
  <c r="JO39" i="68"/>
  <c r="GI39" i="68"/>
  <c r="GU39" i="68"/>
  <c r="JP39" i="68"/>
  <c r="K40" i="68"/>
  <c r="CQ40" i="68"/>
  <c r="DC40" i="68"/>
  <c r="DZ40" i="68"/>
  <c r="JO40" i="68"/>
  <c r="GI40" i="68"/>
  <c r="GU40" i="68"/>
  <c r="AF41" i="56"/>
  <c r="I41" i="71"/>
  <c r="AF42" i="56"/>
  <c r="I42" i="71"/>
  <c r="AF43" i="56"/>
  <c r="I43" i="71"/>
  <c r="AF44" i="56"/>
  <c r="I44" i="71"/>
  <c r="AF45" i="56"/>
  <c r="I45" i="71"/>
  <c r="JG44" i="68"/>
  <c r="AF47" i="56"/>
  <c r="I47" i="71"/>
  <c r="JG46" i="68"/>
  <c r="AF49" i="56"/>
  <c r="I49" i="71"/>
  <c r="JG48" i="68"/>
  <c r="AF51" i="56"/>
  <c r="I51" i="71"/>
  <c r="JG50" i="68"/>
  <c r="BR41" i="68"/>
  <c r="BR42" i="68"/>
  <c r="BR43" i="68"/>
  <c r="BR44" i="68"/>
  <c r="JO44" i="68"/>
  <c r="BR45" i="68"/>
  <c r="JO45" i="68"/>
  <c r="BR46" i="68"/>
  <c r="JO46" i="68"/>
  <c r="BR47" i="68"/>
  <c r="JO47" i="68"/>
  <c r="BR48" i="68"/>
  <c r="JO48" i="68"/>
  <c r="BR49" i="68"/>
  <c r="JO49" i="68"/>
  <c r="BR50" i="68"/>
  <c r="JO50" i="68"/>
  <c r="BR51" i="68"/>
  <c r="JO51" i="68"/>
  <c r="HF52" i="68"/>
  <c r="HY52" i="68"/>
  <c r="V53" i="68"/>
  <c r="AO53" i="68"/>
  <c r="BR53" i="68"/>
  <c r="CK53" i="68"/>
  <c r="DN53" i="68"/>
  <c r="EG53" i="68"/>
  <c r="FJ53" i="68"/>
  <c r="GC53" i="68"/>
  <c r="HF53" i="68"/>
  <c r="HY53" i="68"/>
  <c r="JM53" i="68"/>
  <c r="V54" i="68"/>
  <c r="AO54" i="68"/>
  <c r="BR54" i="68"/>
  <c r="CK54" i="68"/>
  <c r="DN54" i="68"/>
  <c r="EG54" i="68"/>
  <c r="FJ54" i="68"/>
  <c r="GC54" i="68"/>
  <c r="HF54" i="68"/>
  <c r="HY54" i="68"/>
  <c r="JM54" i="68"/>
  <c r="V55" i="68"/>
  <c r="AO55" i="68"/>
  <c r="BR55" i="68"/>
  <c r="CK55" i="68"/>
  <c r="DN55" i="68"/>
  <c r="EG55" i="68"/>
  <c r="FJ55" i="68"/>
  <c r="GC55" i="68"/>
  <c r="HF55" i="68"/>
  <c r="HY55" i="68"/>
  <c r="JM55" i="68"/>
  <c r="JQ55" i="68" s="1"/>
  <c r="V56" i="68"/>
  <c r="AO56" i="68"/>
  <c r="DI56" i="68"/>
  <c r="DU56" i="68"/>
  <c r="HA56" i="68"/>
  <c r="HM56" i="68"/>
  <c r="JO56" i="68"/>
  <c r="U8" i="63"/>
  <c r="AD8" i="63" s="1"/>
  <c r="U12" i="63"/>
  <c r="AD12" i="63" s="1"/>
  <c r="U14" i="63"/>
  <c r="AD14" i="63" s="1"/>
  <c r="U17" i="63"/>
  <c r="AD17" i="63" s="1"/>
  <c r="AO20" i="61"/>
  <c r="AJ20" i="61"/>
  <c r="F17" i="56"/>
  <c r="U20" i="63"/>
  <c r="AD20" i="63" s="1"/>
  <c r="AO23" i="61"/>
  <c r="AJ23" i="61"/>
  <c r="F20" i="56"/>
  <c r="AT23" i="63"/>
  <c r="AO26" i="61"/>
  <c r="AJ26" i="61"/>
  <c r="F23" i="56"/>
  <c r="AL32" i="61"/>
  <c r="AQ32" i="61"/>
  <c r="H29" i="56"/>
  <c r="M29" i="71"/>
  <c r="AR29" i="63"/>
  <c r="AD31" i="63"/>
  <c r="AL36" i="61"/>
  <c r="AQ36" i="61"/>
  <c r="H33" i="56"/>
  <c r="M33" i="71"/>
  <c r="AR33" i="63"/>
  <c r="AL40" i="61"/>
  <c r="AQ40" i="61"/>
  <c r="H37" i="56"/>
  <c r="M37" i="71"/>
  <c r="AR37" i="63"/>
  <c r="AQ44" i="61"/>
  <c r="AL44" i="61"/>
  <c r="H41" i="56"/>
  <c r="M41" i="71"/>
  <c r="AR41" i="63"/>
  <c r="AQ48" i="61"/>
  <c r="AL48" i="61"/>
  <c r="H45" i="56"/>
  <c r="M45" i="71"/>
  <c r="AR45" i="63"/>
  <c r="AQ52" i="61"/>
  <c r="AL52" i="61"/>
  <c r="H49" i="56"/>
  <c r="M49" i="71"/>
  <c r="AR49" i="63"/>
  <c r="AQ56" i="61"/>
  <c r="AL56" i="61"/>
  <c r="H53" i="56"/>
  <c r="M53" i="71"/>
  <c r="AR53" i="63"/>
  <c r="AQ60" i="61"/>
  <c r="AL60" i="61"/>
  <c r="H57" i="56"/>
  <c r="M57" i="71"/>
  <c r="AR57" i="63"/>
  <c r="V11" i="56"/>
  <c r="AE9" i="48"/>
  <c r="AD9" i="48"/>
  <c r="V15" i="56"/>
  <c r="AE13" i="48"/>
  <c r="AD13" i="48"/>
  <c r="V19" i="56"/>
  <c r="AE17" i="48"/>
  <c r="AD17" i="48"/>
  <c r="V23" i="56"/>
  <c r="AE21" i="48"/>
  <c r="AD21" i="48"/>
  <c r="V31" i="56"/>
  <c r="AE29" i="48"/>
  <c r="AD29" i="48"/>
  <c r="V35" i="56"/>
  <c r="AE33" i="48"/>
  <c r="AD33" i="48"/>
  <c r="V39" i="56"/>
  <c r="AE37" i="48"/>
  <c r="AD37" i="48"/>
  <c r="V43" i="56"/>
  <c r="AE41" i="48"/>
  <c r="AD41" i="48"/>
  <c r="V47" i="56"/>
  <c r="AE45" i="48"/>
  <c r="AD45" i="48"/>
  <c r="V51" i="56"/>
  <c r="AE49" i="48"/>
  <c r="AD49" i="48"/>
  <c r="V55" i="56"/>
  <c r="AE53" i="48"/>
  <c r="AD53" i="48"/>
  <c r="AD18" i="47"/>
  <c r="AD16" i="47"/>
  <c r="AO25" i="47"/>
  <c r="AO17" i="47"/>
  <c r="U26" i="56"/>
  <c r="BE24" i="47"/>
  <c r="O8" i="56"/>
  <c r="Z6" i="47"/>
  <c r="T8" i="56"/>
  <c r="AZ6" i="47"/>
  <c r="P7" i="47"/>
  <c r="O9" i="56"/>
  <c r="Z7" i="47"/>
  <c r="AO7" i="47"/>
  <c r="T9" i="47"/>
  <c r="AD9" i="47"/>
  <c r="AT9" i="47"/>
  <c r="BD9" i="47"/>
  <c r="AD10" i="47"/>
  <c r="AO10" i="47"/>
  <c r="BD11" i="47"/>
  <c r="K12" i="47"/>
  <c r="O14" i="56"/>
  <c r="Z12" i="47"/>
  <c r="AI12" i="47"/>
  <c r="AO12" i="47"/>
  <c r="BD12" i="47"/>
  <c r="T13" i="47"/>
  <c r="K14" i="47"/>
  <c r="AI14" i="47"/>
  <c r="AO14" i="47"/>
  <c r="AI15" i="47"/>
  <c r="AT15" i="47"/>
  <c r="O19" i="56"/>
  <c r="Z17" i="47"/>
  <c r="AT17" i="47"/>
  <c r="T18" i="47"/>
  <c r="P20" i="47"/>
  <c r="AD22" i="47"/>
  <c r="AT22" i="47"/>
  <c r="K26" i="47"/>
  <c r="BF26" i="47"/>
  <c r="BG26" i="47" s="1"/>
  <c r="Q29" i="56"/>
  <c r="AJ27" i="47"/>
  <c r="JP44" i="68"/>
  <c r="JP45" i="68"/>
  <c r="JP46" i="68"/>
  <c r="JP47" i="68"/>
  <c r="JP48" i="68"/>
  <c r="JP49" i="68"/>
  <c r="JP50" i="68"/>
  <c r="JP51" i="68"/>
  <c r="JN52" i="68"/>
  <c r="JD53" i="68"/>
  <c r="JN53" i="68"/>
  <c r="JD54" i="68"/>
  <c r="JN54" i="68"/>
  <c r="JD55" i="68"/>
  <c r="JN55" i="68"/>
  <c r="AE57" i="56"/>
  <c r="H57" i="71"/>
  <c r="JD56" i="68"/>
  <c r="G7" i="56"/>
  <c r="L7" i="71"/>
  <c r="AO11" i="61"/>
  <c r="AJ11" i="61"/>
  <c r="F8" i="56"/>
  <c r="AD9" i="63"/>
  <c r="AO12" i="61"/>
  <c r="AJ12" i="61"/>
  <c r="F9" i="56"/>
  <c r="AT11" i="63"/>
  <c r="AO15" i="61"/>
  <c r="AJ15" i="61"/>
  <c r="F12" i="56"/>
  <c r="U13" i="63"/>
  <c r="AD13" i="63" s="1"/>
  <c r="AO16" i="61"/>
  <c r="AJ16" i="61"/>
  <c r="F13" i="56"/>
  <c r="U16" i="63"/>
  <c r="AD16" i="63" s="1"/>
  <c r="AI16" i="63" s="1"/>
  <c r="AO19" i="61"/>
  <c r="AJ19" i="61"/>
  <c r="F16" i="56"/>
  <c r="AT19" i="63"/>
  <c r="AO22" i="61"/>
  <c r="AJ22" i="61"/>
  <c r="F19" i="56"/>
  <c r="U26" i="63"/>
  <c r="AD26" i="63" s="1"/>
  <c r="AK31" i="61"/>
  <c r="AP31" i="61"/>
  <c r="G28" i="56"/>
  <c r="L28" i="71"/>
  <c r="AK35" i="61"/>
  <c r="AP35" i="61"/>
  <c r="G32" i="56"/>
  <c r="L32" i="71"/>
  <c r="AO36" i="61"/>
  <c r="AJ36" i="61"/>
  <c r="F33" i="56"/>
  <c r="AD34" i="63"/>
  <c r="AO38" i="61"/>
  <c r="AJ38" i="61"/>
  <c r="F35" i="56"/>
  <c r="AO40" i="61"/>
  <c r="AJ40" i="61"/>
  <c r="F37" i="56"/>
  <c r="AD38" i="63"/>
  <c r="AO42" i="61"/>
  <c r="AJ42" i="61"/>
  <c r="F39" i="56"/>
  <c r="AJ44" i="61"/>
  <c r="AO44" i="61"/>
  <c r="F41" i="56"/>
  <c r="AD42" i="63"/>
  <c r="AO46" i="61"/>
  <c r="AJ46" i="61"/>
  <c r="F43" i="56"/>
  <c r="AO48" i="61"/>
  <c r="AJ48" i="61"/>
  <c r="F45" i="56"/>
  <c r="AD46" i="63"/>
  <c r="AO50" i="61"/>
  <c r="AJ50" i="61"/>
  <c r="F47" i="56"/>
  <c r="AO52" i="61"/>
  <c r="AJ52" i="61"/>
  <c r="F49" i="56"/>
  <c r="AD50" i="63"/>
  <c r="AO54" i="61"/>
  <c r="AJ54" i="61"/>
  <c r="F51" i="56"/>
  <c r="AO56" i="61"/>
  <c r="AJ56" i="61"/>
  <c r="F53" i="56"/>
  <c r="AD54" i="63"/>
  <c r="AO58" i="61"/>
  <c r="AJ58" i="61"/>
  <c r="F55" i="56"/>
  <c r="AO60" i="61"/>
  <c r="AJ60" i="61"/>
  <c r="F57" i="56"/>
  <c r="V10" i="56"/>
  <c r="AE8" i="48"/>
  <c r="AD8" i="48"/>
  <c r="V14" i="56"/>
  <c r="AE12" i="48"/>
  <c r="AD12" i="48"/>
  <c r="V18" i="56"/>
  <c r="AE16" i="48"/>
  <c r="AD16" i="48"/>
  <c r="AE20" i="48"/>
  <c r="V26" i="56"/>
  <c r="AE24" i="48"/>
  <c r="AD24" i="48"/>
  <c r="V30" i="56"/>
  <c r="AE28" i="48"/>
  <c r="AD28" i="48"/>
  <c r="V34" i="56"/>
  <c r="AE32" i="48"/>
  <c r="AD32" i="48"/>
  <c r="V38" i="56"/>
  <c r="AE36" i="48"/>
  <c r="AD36" i="48"/>
  <c r="V42" i="56"/>
  <c r="AE40" i="48"/>
  <c r="AD40" i="48"/>
  <c r="V46" i="56"/>
  <c r="AE44" i="48"/>
  <c r="AD44" i="48"/>
  <c r="V50" i="56"/>
  <c r="AE48" i="48"/>
  <c r="AD48" i="48"/>
  <c r="V54" i="56"/>
  <c r="AE52" i="48"/>
  <c r="AD52" i="48"/>
  <c r="BF5" i="47"/>
  <c r="Q25" i="56"/>
  <c r="AJ23" i="47"/>
  <c r="P6" i="47"/>
  <c r="AI6" i="47"/>
  <c r="AT6" i="47"/>
  <c r="N9" i="56"/>
  <c r="U7" i="47"/>
  <c r="P9" i="56"/>
  <c r="AE7" i="47"/>
  <c r="AT7" i="47"/>
  <c r="N10" i="56"/>
  <c r="U8" i="47"/>
  <c r="R10" i="56"/>
  <c r="AP8" i="47"/>
  <c r="U10" i="56"/>
  <c r="BE8" i="47"/>
  <c r="O11" i="56"/>
  <c r="Z9" i="47"/>
  <c r="R11" i="56"/>
  <c r="AP9" i="47"/>
  <c r="K10" i="47"/>
  <c r="BF10" i="47"/>
  <c r="BG10" i="47" s="1"/>
  <c r="N12" i="56"/>
  <c r="U10" i="47"/>
  <c r="U12" i="56"/>
  <c r="BE10" i="47"/>
  <c r="K11" i="47"/>
  <c r="BF11" i="47"/>
  <c r="BG11" i="47" s="1"/>
  <c r="AI11" i="47"/>
  <c r="T13" i="56"/>
  <c r="AZ11" i="47"/>
  <c r="T15" i="56"/>
  <c r="AZ13" i="47"/>
  <c r="U17" i="56"/>
  <c r="BE15" i="47"/>
  <c r="K16" i="47"/>
  <c r="BF16" i="47"/>
  <c r="P19" i="56"/>
  <c r="AE17" i="47"/>
  <c r="AI19" i="47"/>
  <c r="T20" i="47"/>
  <c r="R23" i="56"/>
  <c r="AP21" i="47"/>
  <c r="O27" i="56"/>
  <c r="Z25" i="47"/>
  <c r="M30" i="56"/>
  <c r="Q28" i="47"/>
  <c r="U30" i="56"/>
  <c r="BE28" i="47"/>
  <c r="R31" i="56"/>
  <c r="AP29" i="47"/>
  <c r="P32" i="56"/>
  <c r="AE30" i="47"/>
  <c r="S32" i="56"/>
  <c r="AU30" i="47"/>
  <c r="AH44" i="68"/>
  <c r="BF44" i="68"/>
  <c r="CD44" i="68"/>
  <c r="DB44" i="68"/>
  <c r="DZ44" i="68"/>
  <c r="EX44" i="68"/>
  <c r="FV44" i="68"/>
  <c r="GT44" i="68"/>
  <c r="HR44" i="68"/>
  <c r="IP44" i="68"/>
  <c r="JM44" i="68"/>
  <c r="JQ44" i="68" s="1"/>
  <c r="J45" i="68"/>
  <c r="AH45" i="68"/>
  <c r="BF45" i="68"/>
  <c r="CD45" i="68"/>
  <c r="DB45" i="68"/>
  <c r="DZ45" i="68"/>
  <c r="EX45" i="68"/>
  <c r="FV45" i="68"/>
  <c r="GT45" i="68"/>
  <c r="HR45" i="68"/>
  <c r="IP45" i="68"/>
  <c r="JM45" i="68"/>
  <c r="J46" i="68"/>
  <c r="AH46" i="68"/>
  <c r="BF46" i="68"/>
  <c r="CD46" i="68"/>
  <c r="DB46" i="68"/>
  <c r="DZ46" i="68"/>
  <c r="EX46" i="68"/>
  <c r="FV46" i="68"/>
  <c r="GT46" i="68"/>
  <c r="HR46" i="68"/>
  <c r="IP46" i="68"/>
  <c r="JM46" i="68"/>
  <c r="JQ46" i="68" s="1"/>
  <c r="J47" i="68"/>
  <c r="AH47" i="68"/>
  <c r="BF47" i="68"/>
  <c r="CD47" i="68"/>
  <c r="DB47" i="68"/>
  <c r="DZ47" i="68"/>
  <c r="EX47" i="68"/>
  <c r="FV47" i="68"/>
  <c r="GT47" i="68"/>
  <c r="HR47" i="68"/>
  <c r="IP47" i="68"/>
  <c r="JM47" i="68"/>
  <c r="JQ47" i="68" s="1"/>
  <c r="J48" i="68"/>
  <c r="AH48" i="68"/>
  <c r="BF48" i="68"/>
  <c r="CD48" i="68"/>
  <c r="DB48" i="68"/>
  <c r="DZ48" i="68"/>
  <c r="EX48" i="68"/>
  <c r="FV48" i="68"/>
  <c r="GT48" i="68"/>
  <c r="HR48" i="68"/>
  <c r="IP48" i="68"/>
  <c r="JM48" i="68"/>
  <c r="JQ48" i="68" s="1"/>
  <c r="J49" i="68"/>
  <c r="AH49" i="68"/>
  <c r="BF49" i="68"/>
  <c r="CD49" i="68"/>
  <c r="DB49" i="68"/>
  <c r="DZ49" i="68"/>
  <c r="EX49" i="68"/>
  <c r="FV49" i="68"/>
  <c r="GT49" i="68"/>
  <c r="HR49" i="68"/>
  <c r="IP49" i="68"/>
  <c r="JM49" i="68"/>
  <c r="J50" i="68"/>
  <c r="AH50" i="68"/>
  <c r="BF50" i="68"/>
  <c r="CD50" i="68"/>
  <c r="DB50" i="68"/>
  <c r="DZ50" i="68"/>
  <c r="EX50" i="68"/>
  <c r="FV50" i="68"/>
  <c r="GT50" i="68"/>
  <c r="HR50" i="68"/>
  <c r="IP50" i="68"/>
  <c r="JM50" i="68"/>
  <c r="JQ50" i="68" s="1"/>
  <c r="J51" i="68"/>
  <c r="AH51" i="68"/>
  <c r="BF51" i="68"/>
  <c r="CD51" i="68"/>
  <c r="DB51" i="68"/>
  <c r="DZ51" i="68"/>
  <c r="EX51" i="68"/>
  <c r="FV51" i="68"/>
  <c r="GT51" i="68"/>
  <c r="HR51" i="68"/>
  <c r="IP51" i="68"/>
  <c r="JM51" i="68"/>
  <c r="JQ51" i="68" s="1"/>
  <c r="J52" i="68"/>
  <c r="AH52" i="68"/>
  <c r="BF52" i="68"/>
  <c r="CD52" i="68"/>
  <c r="DB52" i="68"/>
  <c r="DZ52" i="68"/>
  <c r="EX52" i="68"/>
  <c r="FV52" i="68"/>
  <c r="GT52" i="68"/>
  <c r="HL52" i="68"/>
  <c r="ID52" i="68"/>
  <c r="IW52" i="68"/>
  <c r="AE53" i="56"/>
  <c r="H53" i="71"/>
  <c r="JO52" i="68"/>
  <c r="JQ52" i="68" s="1"/>
  <c r="Q53" i="68"/>
  <c r="AB53" i="68"/>
  <c r="AT53" i="68"/>
  <c r="BM53" i="68"/>
  <c r="BX53" i="68"/>
  <c r="CP53" i="68"/>
  <c r="DI53" i="68"/>
  <c r="DT53" i="68"/>
  <c r="EL53" i="68"/>
  <c r="FE53" i="68"/>
  <c r="FP53" i="68"/>
  <c r="GH53" i="68"/>
  <c r="HA53" i="68"/>
  <c r="HL53" i="68"/>
  <c r="ID53" i="68"/>
  <c r="IW53" i="68"/>
  <c r="JO53" i="68"/>
  <c r="Q54" i="68"/>
  <c r="AB54" i="68"/>
  <c r="AT54" i="68"/>
  <c r="BM54" i="68"/>
  <c r="BX54" i="68"/>
  <c r="CP54" i="68"/>
  <c r="DI54" i="68"/>
  <c r="DT54" i="68"/>
  <c r="EL54" i="68"/>
  <c r="FE54" i="68"/>
  <c r="FP54" i="68"/>
  <c r="GH54" i="68"/>
  <c r="HA54" i="68"/>
  <c r="HL54" i="68"/>
  <c r="ID54" i="68"/>
  <c r="IW54" i="68"/>
  <c r="JO54" i="68"/>
  <c r="Q55" i="68"/>
  <c r="AB55" i="68"/>
  <c r="AT55" i="68"/>
  <c r="BM55" i="68"/>
  <c r="BX55" i="68"/>
  <c r="CP55" i="68"/>
  <c r="DI55" i="68"/>
  <c r="DT55" i="68"/>
  <c r="EL55" i="68"/>
  <c r="FE55" i="68"/>
  <c r="FP55" i="68"/>
  <c r="GH55" i="68"/>
  <c r="HA55" i="68"/>
  <c r="HL55" i="68"/>
  <c r="ID55" i="68"/>
  <c r="IW55" i="68"/>
  <c r="JO55" i="68"/>
  <c r="Q56" i="68"/>
  <c r="AB56" i="68"/>
  <c r="AT56" i="68"/>
  <c r="BM56" i="68"/>
  <c r="BY56" i="68"/>
  <c r="FE56" i="68"/>
  <c r="FQ56" i="68"/>
  <c r="IW56" i="68"/>
  <c r="JF56" i="68"/>
  <c r="AD27" i="63"/>
  <c r="AT15" i="63"/>
  <c r="AO18" i="61"/>
  <c r="AJ18" i="61"/>
  <c r="F15" i="56"/>
  <c r="U22" i="63"/>
  <c r="AD22" i="63" s="1"/>
  <c r="AO28" i="61"/>
  <c r="AJ28" i="61"/>
  <c r="F25" i="56"/>
  <c r="AD28" i="63"/>
  <c r="AO31" i="61"/>
  <c r="AJ31" i="61"/>
  <c r="F28" i="56"/>
  <c r="AD29" i="63"/>
  <c r="AO32" i="61"/>
  <c r="AJ32" i="61"/>
  <c r="F29" i="56"/>
  <c r="AT31" i="63"/>
  <c r="AQ31" i="63"/>
  <c r="AP31" i="63"/>
  <c r="AI31" i="63"/>
  <c r="K31" i="71" s="1"/>
  <c r="AD32" i="63"/>
  <c r="AO35" i="61"/>
  <c r="AJ35" i="61"/>
  <c r="F32" i="56"/>
  <c r="AD33" i="63"/>
  <c r="AD35" i="63"/>
  <c r="AK39" i="61"/>
  <c r="AP39" i="61"/>
  <c r="G36" i="56"/>
  <c r="L36" i="71"/>
  <c r="AD37" i="63"/>
  <c r="AD39" i="63"/>
  <c r="AP43" i="61"/>
  <c r="AK43" i="61"/>
  <c r="G40" i="56"/>
  <c r="L40" i="71"/>
  <c r="AD41" i="63"/>
  <c r="AD43" i="63"/>
  <c r="AP47" i="61"/>
  <c r="AK47" i="61"/>
  <c r="G44" i="56"/>
  <c r="L44" i="71"/>
  <c r="AD45" i="63"/>
  <c r="AD47" i="63"/>
  <c r="AP51" i="61"/>
  <c r="AK51" i="61"/>
  <c r="G48" i="56"/>
  <c r="L48" i="71"/>
  <c r="AD49" i="63"/>
  <c r="AD51" i="63"/>
  <c r="AP55" i="61"/>
  <c r="AK55" i="61"/>
  <c r="G52" i="56"/>
  <c r="L52" i="71"/>
  <c r="AD53" i="63"/>
  <c r="AD55" i="63"/>
  <c r="AP59" i="61"/>
  <c r="AK59" i="61"/>
  <c r="G56" i="56"/>
  <c r="L56" i="71"/>
  <c r="AD57" i="63"/>
  <c r="AD7" i="48"/>
  <c r="V13" i="56"/>
  <c r="AE11" i="48"/>
  <c r="AD11" i="48"/>
  <c r="V17" i="56"/>
  <c r="AE15" i="48"/>
  <c r="AD15" i="48"/>
  <c r="V21" i="56"/>
  <c r="AE19" i="48"/>
  <c r="AD19" i="48"/>
  <c r="AD23" i="48"/>
  <c r="V29" i="56"/>
  <c r="AE27" i="48"/>
  <c r="AD27" i="48"/>
  <c r="V33" i="56"/>
  <c r="AE31" i="48"/>
  <c r="AD31" i="48"/>
  <c r="V37" i="56"/>
  <c r="AE35" i="48"/>
  <c r="AD35" i="48"/>
  <c r="V41" i="56"/>
  <c r="AE39" i="48"/>
  <c r="AD39" i="48"/>
  <c r="V45" i="56"/>
  <c r="AE43" i="48"/>
  <c r="AD43" i="48"/>
  <c r="V49" i="56"/>
  <c r="AE47" i="48"/>
  <c r="AD47" i="48"/>
  <c r="V53" i="56"/>
  <c r="AE51" i="48"/>
  <c r="AD51" i="48"/>
  <c r="V57" i="56"/>
  <c r="AE55" i="48"/>
  <c r="AD55" i="48"/>
  <c r="M26" i="56"/>
  <c r="Q24" i="47"/>
  <c r="O17" i="56"/>
  <c r="Z15" i="47"/>
  <c r="AT18" i="47"/>
  <c r="AT16" i="47"/>
  <c r="T21" i="56"/>
  <c r="AZ19" i="47"/>
  <c r="P8" i="56"/>
  <c r="AE6" i="47"/>
  <c r="R8" i="56"/>
  <c r="AP6" i="47"/>
  <c r="U9" i="56"/>
  <c r="BE7" i="47"/>
  <c r="BF8" i="47"/>
  <c r="BG8" i="47" s="1"/>
  <c r="K8" i="47"/>
  <c r="P8" i="47"/>
  <c r="P10" i="56"/>
  <c r="AE8" i="47"/>
  <c r="AT8" i="47"/>
  <c r="K9" i="47"/>
  <c r="BF9" i="47"/>
  <c r="BG9" i="47" s="1"/>
  <c r="P9" i="47"/>
  <c r="O12" i="56"/>
  <c r="Z10" i="47"/>
  <c r="T12" i="56"/>
  <c r="AZ10" i="47"/>
  <c r="P11" i="47"/>
  <c r="O13" i="56"/>
  <c r="Z11" i="47"/>
  <c r="R13" i="56"/>
  <c r="AP11" i="47"/>
  <c r="P12" i="47"/>
  <c r="P13" i="47"/>
  <c r="O15" i="56"/>
  <c r="Z13" i="47"/>
  <c r="R15" i="56"/>
  <c r="AP13" i="47"/>
  <c r="P16" i="56"/>
  <c r="AE14" i="47"/>
  <c r="AT14" i="47"/>
  <c r="BF15" i="47"/>
  <c r="BG15" i="47" s="1"/>
  <c r="K15" i="47"/>
  <c r="P15" i="47"/>
  <c r="P17" i="56"/>
  <c r="AE15" i="47"/>
  <c r="P16" i="47"/>
  <c r="U18" i="56"/>
  <c r="BE16" i="47"/>
  <c r="K18" i="47"/>
  <c r="BE20" i="47"/>
  <c r="K22" i="47"/>
  <c r="T25" i="56"/>
  <c r="AZ23" i="47"/>
  <c r="N30" i="56"/>
  <c r="U28" i="47"/>
  <c r="K30" i="47"/>
  <c r="AE41" i="56"/>
  <c r="H41" i="71"/>
  <c r="AE42" i="56"/>
  <c r="H42" i="71"/>
  <c r="AE43" i="56"/>
  <c r="H43" i="71"/>
  <c r="AE44" i="56"/>
  <c r="H44" i="71"/>
  <c r="AE45" i="56"/>
  <c r="H45" i="71"/>
  <c r="AE46" i="56"/>
  <c r="H46" i="71"/>
  <c r="AE47" i="56"/>
  <c r="H47" i="71"/>
  <c r="AE48" i="56"/>
  <c r="H48" i="71"/>
  <c r="AE49" i="56"/>
  <c r="H49" i="71"/>
  <c r="AE50" i="56"/>
  <c r="H50" i="71"/>
  <c r="AE51" i="56"/>
  <c r="H51" i="71"/>
  <c r="AE52" i="56"/>
  <c r="H52" i="71"/>
  <c r="JP52" i="68"/>
  <c r="JC52" i="68"/>
  <c r="AF53" i="56"/>
  <c r="I53" i="71"/>
  <c r="JG52" i="68"/>
  <c r="JP53" i="68"/>
  <c r="JC53" i="68"/>
  <c r="JP54" i="68"/>
  <c r="JC54" i="68"/>
  <c r="JP55" i="68"/>
  <c r="JC55" i="68"/>
  <c r="BS56" i="68"/>
  <c r="JN56" i="68"/>
  <c r="CK56" i="68"/>
  <c r="CW56" i="68"/>
  <c r="GC56" i="68"/>
  <c r="GO56" i="68"/>
  <c r="JP56" i="68"/>
  <c r="JM56" i="68"/>
  <c r="U23" i="63"/>
  <c r="AD23" i="63" s="1"/>
  <c r="AI23" i="63" s="1"/>
  <c r="U19" i="63"/>
  <c r="AD19" i="63" s="1"/>
  <c r="U15" i="63"/>
  <c r="AD15" i="63" s="1"/>
  <c r="AM7" i="63"/>
  <c r="AT9" i="63"/>
  <c r="AO13" i="61"/>
  <c r="AJ13" i="61"/>
  <c r="F10" i="56"/>
  <c r="U11" i="63"/>
  <c r="AD11" i="63" s="1"/>
  <c r="AI11" i="63" s="1"/>
  <c r="AO14" i="61"/>
  <c r="AJ14" i="61"/>
  <c r="F11" i="56"/>
  <c r="U18" i="63"/>
  <c r="AD18" i="63" s="1"/>
  <c r="U21" i="63"/>
  <c r="AD21" i="63" s="1"/>
  <c r="AO24" i="61"/>
  <c r="AJ24" i="61"/>
  <c r="F21" i="56"/>
  <c r="AM22" i="63"/>
  <c r="AP22" i="63" s="1"/>
  <c r="U24" i="63"/>
  <c r="AD24" i="63" s="1"/>
  <c r="AO27" i="61"/>
  <c r="AJ27" i="61"/>
  <c r="F24" i="56"/>
  <c r="AT27" i="63"/>
  <c r="AI27" i="63"/>
  <c r="K27" i="71" s="1"/>
  <c r="AO30" i="61"/>
  <c r="AJ30" i="61"/>
  <c r="F27" i="56"/>
  <c r="AK32" i="61"/>
  <c r="AP32" i="61"/>
  <c r="G29" i="56"/>
  <c r="L29" i="71"/>
  <c r="AQ33" i="61"/>
  <c r="AL33" i="61"/>
  <c r="H30" i="56"/>
  <c r="M30" i="71"/>
  <c r="AR30" i="63"/>
  <c r="AO34" i="61"/>
  <c r="AJ34" i="61"/>
  <c r="F31" i="56"/>
  <c r="AD36" i="63"/>
  <c r="AD40" i="63"/>
  <c r="AD44" i="63"/>
  <c r="AD48" i="63"/>
  <c r="AD52" i="63"/>
  <c r="AD56" i="63"/>
  <c r="AE6" i="48"/>
  <c r="V12" i="56"/>
  <c r="AE10" i="48"/>
  <c r="AD10" i="48"/>
  <c r="V16" i="56"/>
  <c r="AE14" i="48"/>
  <c r="AD14" i="48"/>
  <c r="V20" i="56"/>
  <c r="AE18" i="48"/>
  <c r="AD18" i="48"/>
  <c r="AE22" i="48"/>
  <c r="V28" i="56"/>
  <c r="AE26" i="48"/>
  <c r="AD26" i="48"/>
  <c r="V32" i="56"/>
  <c r="AE30" i="48"/>
  <c r="AD30" i="48"/>
  <c r="V36" i="56"/>
  <c r="AE34" i="48"/>
  <c r="AD34" i="48"/>
  <c r="V40" i="56"/>
  <c r="AE38" i="48"/>
  <c r="AD38" i="48"/>
  <c r="V44" i="56"/>
  <c r="AE42" i="48"/>
  <c r="AD42" i="48"/>
  <c r="V48" i="56"/>
  <c r="AE46" i="48"/>
  <c r="AD46" i="48"/>
  <c r="V52" i="56"/>
  <c r="AE50" i="48"/>
  <c r="AD50" i="48"/>
  <c r="V56" i="56"/>
  <c r="AE54" i="48"/>
  <c r="AD54" i="48"/>
  <c r="T24" i="47"/>
  <c r="T14" i="47"/>
  <c r="K6" i="47"/>
  <c r="BF6" i="47"/>
  <c r="BG6" i="47" s="1"/>
  <c r="T6" i="47"/>
  <c r="U8" i="56"/>
  <c r="BE6" i="47"/>
  <c r="K7" i="47"/>
  <c r="BF7" i="47"/>
  <c r="BG7" i="47" s="1"/>
  <c r="AI7" i="47"/>
  <c r="T9" i="56"/>
  <c r="AZ7" i="47"/>
  <c r="O10" i="56"/>
  <c r="Z8" i="47"/>
  <c r="AI8" i="47"/>
  <c r="T10" i="56"/>
  <c r="AZ8" i="47"/>
  <c r="AI9" i="47"/>
  <c r="T11" i="56"/>
  <c r="AZ9" i="47"/>
  <c r="P10" i="47"/>
  <c r="AI10" i="47"/>
  <c r="AT10" i="47"/>
  <c r="T11" i="47"/>
  <c r="P13" i="56"/>
  <c r="AE11" i="47"/>
  <c r="AT11" i="47"/>
  <c r="T12" i="47"/>
  <c r="P15" i="56"/>
  <c r="AE13" i="47"/>
  <c r="AT13" i="47"/>
  <c r="U15" i="56"/>
  <c r="BE13" i="47"/>
  <c r="O16" i="56"/>
  <c r="Z14" i="47"/>
  <c r="T17" i="56"/>
  <c r="AZ15" i="47"/>
  <c r="T16" i="47"/>
  <c r="AI17" i="47"/>
  <c r="AO17" i="61"/>
  <c r="AJ17" i="61"/>
  <c r="F14" i="56"/>
  <c r="AO21" i="61"/>
  <c r="AJ21" i="61"/>
  <c r="F18" i="56"/>
  <c r="AO25" i="61"/>
  <c r="AJ25" i="61"/>
  <c r="F22" i="56"/>
  <c r="AO29" i="61"/>
  <c r="AJ29" i="61"/>
  <c r="F26" i="56"/>
  <c r="AQ31" i="61"/>
  <c r="AL31" i="61"/>
  <c r="H28" i="56"/>
  <c r="M28" i="71"/>
  <c r="AO33" i="61"/>
  <c r="AJ33" i="61"/>
  <c r="F30" i="56"/>
  <c r="AQ35" i="61"/>
  <c r="AL35" i="61"/>
  <c r="H32" i="56"/>
  <c r="M32" i="71"/>
  <c r="AO37" i="61"/>
  <c r="AJ37" i="61"/>
  <c r="F34" i="56"/>
  <c r="AI35" i="63"/>
  <c r="K35" i="71" s="1"/>
  <c r="AP35" i="63"/>
  <c r="AQ39" i="61"/>
  <c r="AL39" i="61"/>
  <c r="H36" i="56"/>
  <c r="M36" i="71"/>
  <c r="AO41" i="61"/>
  <c r="AJ41" i="61"/>
  <c r="F38" i="56"/>
  <c r="AI39" i="63"/>
  <c r="K39" i="71" s="1"/>
  <c r="AP39" i="63"/>
  <c r="AQ43" i="61"/>
  <c r="AL43" i="61"/>
  <c r="H40" i="56"/>
  <c r="M40" i="71"/>
  <c r="AO45" i="61"/>
  <c r="AJ45" i="61"/>
  <c r="F42" i="56"/>
  <c r="AI43" i="63"/>
  <c r="K43" i="71" s="1"/>
  <c r="AP43" i="63"/>
  <c r="AQ47" i="61"/>
  <c r="AL47" i="61"/>
  <c r="H44" i="56"/>
  <c r="M44" i="71"/>
  <c r="AO49" i="61"/>
  <c r="AJ49" i="61"/>
  <c r="F46" i="56"/>
  <c r="AI47" i="63"/>
  <c r="K47" i="71" s="1"/>
  <c r="AP47" i="63"/>
  <c r="AQ51" i="61"/>
  <c r="AL51" i="61"/>
  <c r="H48" i="56"/>
  <c r="M48" i="71"/>
  <c r="AO53" i="61"/>
  <c r="AJ53" i="61"/>
  <c r="F50" i="56"/>
  <c r="AI51" i="63"/>
  <c r="K51" i="71" s="1"/>
  <c r="AP51" i="63"/>
  <c r="AQ55" i="61"/>
  <c r="AL55" i="61"/>
  <c r="H52" i="56"/>
  <c r="M52" i="71"/>
  <c r="AO57" i="61"/>
  <c r="AJ57" i="61"/>
  <c r="F54" i="56"/>
  <c r="AI55" i="63"/>
  <c r="K55" i="71" s="1"/>
  <c r="AP55" i="63"/>
  <c r="AQ59" i="61"/>
  <c r="AL59" i="61"/>
  <c r="H56" i="56"/>
  <c r="M56" i="71"/>
  <c r="BF19" i="47"/>
  <c r="BG19" i="47" s="1"/>
  <c r="K19" i="47"/>
  <c r="AD19" i="47"/>
  <c r="AT20" i="47"/>
  <c r="K21" i="47"/>
  <c r="P21" i="47"/>
  <c r="T21" i="47"/>
  <c r="Y21" i="47"/>
  <c r="AI21" i="47"/>
  <c r="AT21" i="47"/>
  <c r="AO22" i="47"/>
  <c r="AY22" i="47"/>
  <c r="T23" i="47"/>
  <c r="AT23" i="47"/>
  <c r="BD23" i="47"/>
  <c r="AI24" i="47"/>
  <c r="AY25" i="47"/>
  <c r="N28" i="56"/>
  <c r="U26" i="47"/>
  <c r="S28" i="56"/>
  <c r="AU26" i="47"/>
  <c r="U28" i="56"/>
  <c r="BE26" i="47"/>
  <c r="O29" i="56"/>
  <c r="Z27" i="47"/>
  <c r="AE27" i="47"/>
  <c r="AN27" i="47"/>
  <c r="AO27" i="47" s="1"/>
  <c r="T29" i="56"/>
  <c r="AZ27" i="47"/>
  <c r="J28" i="47"/>
  <c r="O30" i="56"/>
  <c r="Z28" i="47"/>
  <c r="Q29" i="47"/>
  <c r="Q32" i="56"/>
  <c r="AJ30" i="47"/>
  <c r="AP30" i="47"/>
  <c r="M33" i="56"/>
  <c r="Q31" i="47"/>
  <c r="Q33" i="56"/>
  <c r="AJ31" i="47"/>
  <c r="S33" i="56"/>
  <c r="AU31" i="47"/>
  <c r="N34" i="56"/>
  <c r="U32" i="47"/>
  <c r="P34" i="56"/>
  <c r="AE32" i="47"/>
  <c r="S34" i="56"/>
  <c r="AU32" i="47"/>
  <c r="N35" i="56"/>
  <c r="U33" i="47"/>
  <c r="R35" i="56"/>
  <c r="AP33" i="47"/>
  <c r="U35" i="56"/>
  <c r="BE33" i="47"/>
  <c r="O36" i="56"/>
  <c r="Z34" i="47"/>
  <c r="R36" i="56"/>
  <c r="AP34" i="47"/>
  <c r="K35" i="47"/>
  <c r="BF35" i="47"/>
  <c r="BG35" i="47" s="1"/>
  <c r="N37" i="56"/>
  <c r="U35" i="47"/>
  <c r="U37" i="56"/>
  <c r="BE35" i="47"/>
  <c r="K36" i="47"/>
  <c r="Q38" i="56"/>
  <c r="AJ36" i="47"/>
  <c r="T38" i="56"/>
  <c r="AZ36" i="47"/>
  <c r="P39" i="56"/>
  <c r="AE37" i="47"/>
  <c r="U39" i="56"/>
  <c r="BE37" i="47"/>
  <c r="N40" i="56"/>
  <c r="U38" i="47"/>
  <c r="M41" i="56"/>
  <c r="Q39" i="47"/>
  <c r="O41" i="56"/>
  <c r="Z39" i="47"/>
  <c r="R41" i="56"/>
  <c r="AP39" i="47"/>
  <c r="M44" i="56"/>
  <c r="Q42" i="47"/>
  <c r="P44" i="56"/>
  <c r="AE42" i="47"/>
  <c r="U44" i="56"/>
  <c r="BE42" i="47"/>
  <c r="R45" i="56"/>
  <c r="AP43" i="47"/>
  <c r="S47" i="56"/>
  <c r="AU45" i="47"/>
  <c r="U50" i="56"/>
  <c r="BE48" i="47"/>
  <c r="M52" i="56"/>
  <c r="Q50" i="47"/>
  <c r="P52" i="56"/>
  <c r="AE50" i="47"/>
  <c r="U52" i="56"/>
  <c r="BE50" i="47"/>
  <c r="R53" i="56"/>
  <c r="AP51" i="47"/>
  <c r="S55" i="56"/>
  <c r="AU53" i="47"/>
  <c r="K14" i="56"/>
  <c r="O14" i="71"/>
  <c r="J45" i="56"/>
  <c r="AB44" i="49"/>
  <c r="AC44" i="49"/>
  <c r="J53" i="56"/>
  <c r="AB52" i="49"/>
  <c r="AC52" i="49"/>
  <c r="AF10" i="50"/>
  <c r="AG10" i="50" s="1"/>
  <c r="K14" i="50"/>
  <c r="L14" i="50" s="1"/>
  <c r="AM14" i="50"/>
  <c r="AN14" i="50" s="1"/>
  <c r="AF18" i="50"/>
  <c r="AG18" i="50" s="1"/>
  <c r="AM18" i="50"/>
  <c r="AN18" i="50" s="1"/>
  <c r="K22" i="50"/>
  <c r="L22" i="50" s="1"/>
  <c r="R24" i="50"/>
  <c r="S24" i="50" s="1"/>
  <c r="AF26" i="50"/>
  <c r="AG26" i="50" s="1"/>
  <c r="AO30" i="50"/>
  <c r="AP30" i="50" s="1"/>
  <c r="K30" i="50"/>
  <c r="L30" i="50" s="1"/>
  <c r="K38" i="50"/>
  <c r="L38" i="50" s="1"/>
  <c r="AO46" i="50"/>
  <c r="AP46" i="50" s="1"/>
  <c r="K46" i="50"/>
  <c r="L46" i="50" s="1"/>
  <c r="K54" i="50"/>
  <c r="L54" i="50" s="1"/>
  <c r="AT13" i="63"/>
  <c r="AT17" i="63"/>
  <c r="AT21" i="63"/>
  <c r="AT25" i="63"/>
  <c r="AR28" i="63"/>
  <c r="AT29" i="63"/>
  <c r="AK33" i="61"/>
  <c r="AP33" i="61"/>
  <c r="G30" i="56"/>
  <c r="L30" i="71"/>
  <c r="AR32" i="63"/>
  <c r="AT33" i="63"/>
  <c r="AK37" i="61"/>
  <c r="AP37" i="61"/>
  <c r="G34" i="56"/>
  <c r="L34" i="71"/>
  <c r="AQ35" i="63"/>
  <c r="AR36" i="63"/>
  <c r="AT37" i="63"/>
  <c r="AK41" i="61"/>
  <c r="AP41" i="61"/>
  <c r="G38" i="56"/>
  <c r="L38" i="71"/>
  <c r="AQ39" i="63"/>
  <c r="AR40" i="63"/>
  <c r="AT41" i="63"/>
  <c r="AP45" i="61"/>
  <c r="AK45" i="61"/>
  <c r="G42" i="56"/>
  <c r="L42" i="71"/>
  <c r="AQ43" i="63"/>
  <c r="AR44" i="63"/>
  <c r="AT45" i="63"/>
  <c r="AP49" i="61"/>
  <c r="AK49" i="61"/>
  <c r="G46" i="56"/>
  <c r="L46" i="71"/>
  <c r="AQ47" i="63"/>
  <c r="AR48" i="63"/>
  <c r="AT49" i="63"/>
  <c r="AP53" i="61"/>
  <c r="AK53" i="61"/>
  <c r="G50" i="56"/>
  <c r="L50" i="71"/>
  <c r="AQ51" i="63"/>
  <c r="AR52" i="63"/>
  <c r="AT53" i="63"/>
  <c r="AP57" i="61"/>
  <c r="AK57" i="61"/>
  <c r="G54" i="56"/>
  <c r="L54" i="71"/>
  <c r="AQ55" i="63"/>
  <c r="AR56" i="63"/>
  <c r="AT57" i="63"/>
  <c r="AC12" i="47"/>
  <c r="AD12" i="47" s="1"/>
  <c r="AH13" i="47"/>
  <c r="AI13" i="47" s="1"/>
  <c r="BC14" i="47"/>
  <c r="BD14" i="47" s="1"/>
  <c r="AN15" i="47"/>
  <c r="AO15" i="47" s="1"/>
  <c r="AI16" i="47"/>
  <c r="AY16" i="47"/>
  <c r="T17" i="47"/>
  <c r="AX17" i="47"/>
  <c r="AY17" i="47" s="1"/>
  <c r="AI18" i="47"/>
  <c r="AY18" i="47"/>
  <c r="T19" i="47"/>
  <c r="AT19" i="47"/>
  <c r="BD19" i="47"/>
  <c r="AI20" i="47"/>
  <c r="AX21" i="47"/>
  <c r="AY21" i="47" s="1"/>
  <c r="T22" i="47"/>
  <c r="BC22" i="47"/>
  <c r="BD22" i="47" s="1"/>
  <c r="X23" i="47"/>
  <c r="Y23" i="47" s="1"/>
  <c r="AO23" i="47"/>
  <c r="K24" i="47"/>
  <c r="Y24" i="47"/>
  <c r="AY24" i="47"/>
  <c r="Q28" i="56"/>
  <c r="AJ26" i="47"/>
  <c r="M29" i="56"/>
  <c r="Q27" i="47"/>
  <c r="AC28" i="47"/>
  <c r="AD28" i="47" s="1"/>
  <c r="R30" i="56"/>
  <c r="AP28" i="47"/>
  <c r="P31" i="56"/>
  <c r="AE29" i="47"/>
  <c r="O30" i="47"/>
  <c r="P30" i="47" s="1"/>
  <c r="J31" i="47"/>
  <c r="P33" i="56"/>
  <c r="AE31" i="47"/>
  <c r="R33" i="56"/>
  <c r="AP31" i="47"/>
  <c r="U34" i="56"/>
  <c r="BE32" i="47"/>
  <c r="K33" i="47"/>
  <c r="BF33" i="47"/>
  <c r="BG33" i="47" s="1"/>
  <c r="M35" i="56"/>
  <c r="Q33" i="47"/>
  <c r="P35" i="56"/>
  <c r="AE33" i="47"/>
  <c r="S35" i="56"/>
  <c r="AU33" i="47"/>
  <c r="BF34" i="47"/>
  <c r="BG34" i="47" s="1"/>
  <c r="K34" i="47"/>
  <c r="M36" i="56"/>
  <c r="Q34" i="47"/>
  <c r="O37" i="56"/>
  <c r="Z35" i="47"/>
  <c r="T37" i="56"/>
  <c r="AZ35" i="47"/>
  <c r="M38" i="56"/>
  <c r="Q36" i="47"/>
  <c r="O38" i="56"/>
  <c r="Z36" i="47"/>
  <c r="S39" i="56"/>
  <c r="AU37" i="47"/>
  <c r="BF38" i="47"/>
  <c r="BG38" i="47" s="1"/>
  <c r="K38" i="47"/>
  <c r="O40" i="56"/>
  <c r="Z38" i="47"/>
  <c r="Q40" i="56"/>
  <c r="AJ38" i="47"/>
  <c r="R40" i="56"/>
  <c r="AP38" i="47"/>
  <c r="P41" i="56"/>
  <c r="AE39" i="47"/>
  <c r="S41" i="56"/>
  <c r="AU39" i="47"/>
  <c r="U41" i="56"/>
  <c r="BE39" i="47"/>
  <c r="P42" i="56"/>
  <c r="AE40" i="47"/>
  <c r="S42" i="56"/>
  <c r="AU40" i="47"/>
  <c r="K41" i="47"/>
  <c r="P43" i="56"/>
  <c r="AE41" i="47"/>
  <c r="N44" i="56"/>
  <c r="U42" i="47"/>
  <c r="S44" i="56"/>
  <c r="AU42" i="47"/>
  <c r="N45" i="56"/>
  <c r="U43" i="47"/>
  <c r="O46" i="56"/>
  <c r="Z44" i="47"/>
  <c r="BF46" i="47"/>
  <c r="BG46" i="47" s="1"/>
  <c r="K46" i="47"/>
  <c r="M50" i="56"/>
  <c r="Q48" i="47"/>
  <c r="R50" i="56"/>
  <c r="AP48" i="47"/>
  <c r="S50" i="56"/>
  <c r="AU48" i="47"/>
  <c r="K49" i="47"/>
  <c r="P51" i="56"/>
  <c r="AE49" i="47"/>
  <c r="N52" i="56"/>
  <c r="U50" i="47"/>
  <c r="S52" i="56"/>
  <c r="AU50" i="47"/>
  <c r="N53" i="56"/>
  <c r="U51" i="47"/>
  <c r="O54" i="56"/>
  <c r="Z52" i="47"/>
  <c r="BF54" i="47"/>
  <c r="BG54" i="47" s="1"/>
  <c r="K54" i="47"/>
  <c r="AK36" i="61"/>
  <c r="AP36" i="61"/>
  <c r="G33" i="56"/>
  <c r="L33" i="71"/>
  <c r="AQ37" i="61"/>
  <c r="AL37" i="61"/>
  <c r="H34" i="56"/>
  <c r="M34" i="71"/>
  <c r="AO39" i="61"/>
  <c r="AJ39" i="61"/>
  <c r="F36" i="56"/>
  <c r="AK40" i="61"/>
  <c r="AP40" i="61"/>
  <c r="G37" i="56"/>
  <c r="L37" i="71"/>
  <c r="AQ41" i="61"/>
  <c r="AL41" i="61"/>
  <c r="H38" i="56"/>
  <c r="M38" i="71"/>
  <c r="AO43" i="61"/>
  <c r="AJ43" i="61"/>
  <c r="F40" i="56"/>
  <c r="AP44" i="61"/>
  <c r="AK44" i="61"/>
  <c r="G41" i="56"/>
  <c r="L41" i="71"/>
  <c r="AQ45" i="61"/>
  <c r="AL45" i="61"/>
  <c r="H42" i="56"/>
  <c r="M42" i="71"/>
  <c r="AO47" i="61"/>
  <c r="AJ47" i="61"/>
  <c r="F44" i="56"/>
  <c r="AP48" i="61"/>
  <c r="AK48" i="61"/>
  <c r="G45" i="56"/>
  <c r="L45" i="71"/>
  <c r="AQ49" i="61"/>
  <c r="AL49" i="61"/>
  <c r="H46" i="56"/>
  <c r="M46" i="71"/>
  <c r="AO51" i="61"/>
  <c r="AJ51" i="61"/>
  <c r="F48" i="56"/>
  <c r="AP52" i="61"/>
  <c r="AK52" i="61"/>
  <c r="G49" i="56"/>
  <c r="L49" i="71"/>
  <c r="AQ53" i="61"/>
  <c r="AL53" i="61"/>
  <c r="H50" i="56"/>
  <c r="M50" i="71"/>
  <c r="AO55" i="61"/>
  <c r="AJ55" i="61"/>
  <c r="F52" i="56"/>
  <c r="AP56" i="61"/>
  <c r="AK56" i="61"/>
  <c r="G53" i="56"/>
  <c r="L53" i="71"/>
  <c r="AQ57" i="61"/>
  <c r="AL57" i="61"/>
  <c r="H54" i="56"/>
  <c r="M54" i="71"/>
  <c r="AO59" i="61"/>
  <c r="AJ59" i="61"/>
  <c r="F56" i="56"/>
  <c r="AP60" i="61"/>
  <c r="AK60" i="61"/>
  <c r="G57" i="56"/>
  <c r="L57" i="71"/>
  <c r="AY12" i="47"/>
  <c r="BF13" i="47"/>
  <c r="BG13" i="47" s="1"/>
  <c r="K13" i="47"/>
  <c r="T15" i="47"/>
  <c r="Y16" i="47"/>
  <c r="AO16" i="47"/>
  <c r="P17" i="47"/>
  <c r="BD17" i="47"/>
  <c r="Y18" i="47"/>
  <c r="AO18" i="47"/>
  <c r="BD18" i="47"/>
  <c r="Y19" i="47"/>
  <c r="AO19" i="47"/>
  <c r="K20" i="47"/>
  <c r="Y20" i="47"/>
  <c r="AY20" i="47"/>
  <c r="Y22" i="47"/>
  <c r="AI22" i="47"/>
  <c r="P23" i="47"/>
  <c r="AD24" i="47"/>
  <c r="AO24" i="47"/>
  <c r="AD25" i="47"/>
  <c r="BD25" i="47"/>
  <c r="M28" i="56"/>
  <c r="Q26" i="47"/>
  <c r="P28" i="56"/>
  <c r="AE26" i="47"/>
  <c r="BF27" i="47"/>
  <c r="BG27" i="47" s="1"/>
  <c r="K27" i="47"/>
  <c r="S30" i="56"/>
  <c r="AU28" i="47"/>
  <c r="K29" i="47"/>
  <c r="O31" i="56"/>
  <c r="Z29" i="47"/>
  <c r="Q31" i="56"/>
  <c r="AJ29" i="47"/>
  <c r="S31" i="56"/>
  <c r="AU29" i="47"/>
  <c r="T32" i="56"/>
  <c r="AZ30" i="47"/>
  <c r="N33" i="56"/>
  <c r="U31" i="47"/>
  <c r="U33" i="56"/>
  <c r="BE31" i="47"/>
  <c r="K32" i="47"/>
  <c r="BF32" i="47"/>
  <c r="BG32" i="47" s="1"/>
  <c r="Q34" i="56"/>
  <c r="AJ32" i="47"/>
  <c r="T34" i="56"/>
  <c r="AZ32" i="47"/>
  <c r="O35" i="56"/>
  <c r="Z33" i="47"/>
  <c r="Q35" i="56"/>
  <c r="AJ33" i="47"/>
  <c r="T35" i="56"/>
  <c r="AZ33" i="47"/>
  <c r="Q36" i="56"/>
  <c r="AJ34" i="47"/>
  <c r="T36" i="56"/>
  <c r="AZ34" i="47"/>
  <c r="M37" i="56"/>
  <c r="Q35" i="47"/>
  <c r="Q37" i="56"/>
  <c r="AJ35" i="47"/>
  <c r="S37" i="56"/>
  <c r="AU35" i="47"/>
  <c r="N38" i="56"/>
  <c r="U36" i="47"/>
  <c r="P38" i="56"/>
  <c r="AE36" i="47"/>
  <c r="S38" i="56"/>
  <c r="AU36" i="47"/>
  <c r="K37" i="47"/>
  <c r="O39" i="56"/>
  <c r="Z37" i="47"/>
  <c r="U40" i="56"/>
  <c r="BE38" i="47"/>
  <c r="N41" i="56"/>
  <c r="U39" i="47"/>
  <c r="K40" i="47"/>
  <c r="O42" i="56"/>
  <c r="Z40" i="47"/>
  <c r="T42" i="56"/>
  <c r="AZ40" i="47"/>
  <c r="S43" i="56"/>
  <c r="AU41" i="47"/>
  <c r="U46" i="56"/>
  <c r="BE44" i="47"/>
  <c r="M48" i="56"/>
  <c r="Q46" i="47"/>
  <c r="P48" i="56"/>
  <c r="AE46" i="47"/>
  <c r="U48" i="56"/>
  <c r="BE46" i="47"/>
  <c r="R49" i="56"/>
  <c r="AP47" i="47"/>
  <c r="S51" i="56"/>
  <c r="AU49" i="47"/>
  <c r="U54" i="56"/>
  <c r="BE52" i="47"/>
  <c r="M56" i="56"/>
  <c r="Q54" i="47"/>
  <c r="P56" i="56"/>
  <c r="AE54" i="47"/>
  <c r="U56" i="56"/>
  <c r="BE54" i="47"/>
  <c r="R57" i="56"/>
  <c r="AP55" i="47"/>
  <c r="K7" i="50"/>
  <c r="L7" i="50" s="1"/>
  <c r="AM9" i="50"/>
  <c r="AN9" i="50" s="1"/>
  <c r="K15" i="50"/>
  <c r="L15" i="50" s="1"/>
  <c r="K23" i="50"/>
  <c r="L23" i="50" s="1"/>
  <c r="K31" i="50"/>
  <c r="L31" i="50" s="1"/>
  <c r="AO31" i="50"/>
  <c r="AP31" i="50" s="1"/>
  <c r="K39" i="50"/>
  <c r="L39" i="50" s="1"/>
  <c r="K47" i="50"/>
  <c r="L47" i="50" s="1"/>
  <c r="K55" i="50"/>
  <c r="L55" i="50" s="1"/>
  <c r="JC56" i="68"/>
  <c r="AI8" i="63"/>
  <c r="AI12" i="63"/>
  <c r="AI20" i="63"/>
  <c r="AI24" i="63"/>
  <c r="AI28" i="63"/>
  <c r="K28" i="71" s="1"/>
  <c r="AI32" i="63"/>
  <c r="K32" i="71" s="1"/>
  <c r="AR34" i="63"/>
  <c r="AI36" i="63"/>
  <c r="K36" i="71" s="1"/>
  <c r="AR38" i="63"/>
  <c r="AI40" i="63"/>
  <c r="K40" i="71" s="1"/>
  <c r="AR42" i="63"/>
  <c r="AI44" i="63"/>
  <c r="K44" i="71" s="1"/>
  <c r="AR46" i="63"/>
  <c r="AI48" i="63"/>
  <c r="K48" i="71" s="1"/>
  <c r="AR50" i="63"/>
  <c r="AI52" i="63"/>
  <c r="K52" i="71" s="1"/>
  <c r="AR54" i="63"/>
  <c r="AI56" i="63"/>
  <c r="K56" i="71" s="1"/>
  <c r="AS12" i="47"/>
  <c r="AT12" i="47" s="1"/>
  <c r="O14" i="47"/>
  <c r="P14" i="47" s="1"/>
  <c r="J17" i="47"/>
  <c r="O18" i="47"/>
  <c r="P18" i="47" s="1"/>
  <c r="P19" i="47"/>
  <c r="AC20" i="47"/>
  <c r="AD20" i="47" s="1"/>
  <c r="AO20" i="47"/>
  <c r="AD21" i="47"/>
  <c r="BD21" i="47"/>
  <c r="O22" i="47"/>
  <c r="P22" i="47" s="1"/>
  <c r="J23" i="47"/>
  <c r="AD23" i="47"/>
  <c r="AS24" i="47"/>
  <c r="AT24" i="47" s="1"/>
  <c r="J25" i="47"/>
  <c r="P25" i="47"/>
  <c r="T25" i="47"/>
  <c r="AH25" i="47"/>
  <c r="AI25" i="47" s="1"/>
  <c r="AT25" i="47"/>
  <c r="Z26" i="47"/>
  <c r="T28" i="56"/>
  <c r="AZ26" i="47"/>
  <c r="N29" i="56"/>
  <c r="U27" i="47"/>
  <c r="U29" i="56"/>
  <c r="BE27" i="47"/>
  <c r="U29" i="47"/>
  <c r="AX29" i="47"/>
  <c r="AY29" i="47" s="1"/>
  <c r="BE29" i="47"/>
  <c r="N32" i="56"/>
  <c r="U30" i="47"/>
  <c r="BC30" i="47"/>
  <c r="BD30" i="47" s="1"/>
  <c r="X31" i="47"/>
  <c r="Y31" i="47" s="1"/>
  <c r="T33" i="56"/>
  <c r="AZ31" i="47"/>
  <c r="M34" i="56"/>
  <c r="Q32" i="47"/>
  <c r="O34" i="56"/>
  <c r="Z32" i="47"/>
  <c r="R34" i="56"/>
  <c r="AP32" i="47"/>
  <c r="N36" i="56"/>
  <c r="U34" i="47"/>
  <c r="P36" i="56"/>
  <c r="AE34" i="47"/>
  <c r="S36" i="56"/>
  <c r="AU34" i="47"/>
  <c r="U36" i="56"/>
  <c r="BE34" i="47"/>
  <c r="P37" i="56"/>
  <c r="AE35" i="47"/>
  <c r="R37" i="56"/>
  <c r="AP35" i="47"/>
  <c r="R38" i="56"/>
  <c r="AP36" i="47"/>
  <c r="M39" i="56"/>
  <c r="Q37" i="47"/>
  <c r="Q39" i="56"/>
  <c r="AJ37" i="47"/>
  <c r="T39" i="56"/>
  <c r="AZ37" i="47"/>
  <c r="M40" i="56"/>
  <c r="Q38" i="47"/>
  <c r="T41" i="56"/>
  <c r="AZ39" i="47"/>
  <c r="Q42" i="56"/>
  <c r="AJ40" i="47"/>
  <c r="R42" i="56"/>
  <c r="AP40" i="47"/>
  <c r="BF42" i="47"/>
  <c r="BG42" i="47" s="1"/>
  <c r="K42" i="47"/>
  <c r="M46" i="56"/>
  <c r="Q44" i="47"/>
  <c r="R46" i="56"/>
  <c r="AP44" i="47"/>
  <c r="S46" i="56"/>
  <c r="AU44" i="47"/>
  <c r="K45" i="47"/>
  <c r="BF45" i="47"/>
  <c r="BG45" i="47" s="1"/>
  <c r="P47" i="56"/>
  <c r="AE45" i="47"/>
  <c r="N48" i="56"/>
  <c r="U46" i="47"/>
  <c r="S48" i="56"/>
  <c r="AU46" i="47"/>
  <c r="N49" i="56"/>
  <c r="U47" i="47"/>
  <c r="O50" i="56"/>
  <c r="Z48" i="47"/>
  <c r="BF50" i="47"/>
  <c r="BG50" i="47" s="1"/>
  <c r="K50" i="47"/>
  <c r="M54" i="56"/>
  <c r="Q52" i="47"/>
  <c r="R54" i="56"/>
  <c r="AP52" i="47"/>
  <c r="S54" i="56"/>
  <c r="AU52" i="47"/>
  <c r="K53" i="47"/>
  <c r="BF53" i="47"/>
  <c r="BG53" i="47" s="1"/>
  <c r="P55" i="56"/>
  <c r="AE53" i="47"/>
  <c r="N56" i="56"/>
  <c r="U54" i="47"/>
  <c r="S56" i="56"/>
  <c r="AU54" i="47"/>
  <c r="N57" i="56"/>
  <c r="U55" i="47"/>
  <c r="BC36" i="47"/>
  <c r="BD36" i="47" s="1"/>
  <c r="AN37" i="47"/>
  <c r="AO37" i="47" s="1"/>
  <c r="AS38" i="47"/>
  <c r="AT38" i="47" s="1"/>
  <c r="AZ38" i="47"/>
  <c r="O40" i="47"/>
  <c r="P40" i="47" s="1"/>
  <c r="O41" i="47"/>
  <c r="P41" i="47" s="1"/>
  <c r="U41" i="47"/>
  <c r="Z41" i="47"/>
  <c r="AN41" i="47"/>
  <c r="AO41" i="47" s="1"/>
  <c r="BC41" i="47"/>
  <c r="BD41" i="47" s="1"/>
  <c r="AJ43" i="47"/>
  <c r="U44" i="47"/>
  <c r="AH44" i="47"/>
  <c r="AI44" i="47" s="1"/>
  <c r="O45" i="47"/>
  <c r="P45" i="47" s="1"/>
  <c r="U45" i="47"/>
  <c r="Z45" i="47"/>
  <c r="AN45" i="47"/>
  <c r="AO45" i="47" s="1"/>
  <c r="BC45" i="47"/>
  <c r="BD45" i="47" s="1"/>
  <c r="AJ47" i="47"/>
  <c r="U48" i="47"/>
  <c r="AH48" i="47"/>
  <c r="AI48" i="47" s="1"/>
  <c r="O49" i="47"/>
  <c r="P49" i="47" s="1"/>
  <c r="U49" i="47"/>
  <c r="Z49" i="47"/>
  <c r="AN49" i="47"/>
  <c r="AO49" i="47" s="1"/>
  <c r="BC49" i="47"/>
  <c r="BD49" i="47" s="1"/>
  <c r="AJ51" i="47"/>
  <c r="U52" i="47"/>
  <c r="AH52" i="47"/>
  <c r="AI52" i="47" s="1"/>
  <c r="O53" i="47"/>
  <c r="P53" i="47" s="1"/>
  <c r="U53" i="47"/>
  <c r="Z53" i="47"/>
  <c r="AN53" i="47"/>
  <c r="AO53" i="47" s="1"/>
  <c r="BC53" i="47"/>
  <c r="BD53" i="47" s="1"/>
  <c r="AJ55" i="47"/>
  <c r="J8" i="56"/>
  <c r="AB7" i="49"/>
  <c r="J15" i="56"/>
  <c r="AC14" i="49"/>
  <c r="J16" i="56"/>
  <c r="AB15" i="49"/>
  <c r="J48" i="56"/>
  <c r="AC47" i="49"/>
  <c r="AB47" i="49"/>
  <c r="K52" i="56"/>
  <c r="O52" i="71"/>
  <c r="K8" i="50"/>
  <c r="L8" i="50" s="1"/>
  <c r="Q9" i="50"/>
  <c r="R9" i="50" s="1"/>
  <c r="S9" i="50" s="1"/>
  <c r="X15" i="50"/>
  <c r="Y15" i="50" s="1"/>
  <c r="Z15" i="50" s="1"/>
  <c r="Y16" i="50"/>
  <c r="Z16" i="50" s="1"/>
  <c r="AE16" i="50"/>
  <c r="AF16" i="50" s="1"/>
  <c r="AG16" i="50" s="1"/>
  <c r="J18" i="50"/>
  <c r="X22" i="50"/>
  <c r="Y22" i="50" s="1"/>
  <c r="Z22" i="50" s="1"/>
  <c r="K24" i="50"/>
  <c r="L24" i="50" s="1"/>
  <c r="Q25" i="50"/>
  <c r="R25" i="50" s="1"/>
  <c r="S25" i="50" s="1"/>
  <c r="X31" i="50"/>
  <c r="Y31" i="50" s="1"/>
  <c r="Z31" i="50" s="1"/>
  <c r="AE32" i="50"/>
  <c r="AF32" i="50" s="1"/>
  <c r="AG32" i="50" s="1"/>
  <c r="J34" i="50"/>
  <c r="X38" i="50"/>
  <c r="Y38" i="50" s="1"/>
  <c r="Z38" i="50" s="1"/>
  <c r="K40" i="50"/>
  <c r="L40" i="50" s="1"/>
  <c r="Q41" i="50"/>
  <c r="R41" i="50" s="1"/>
  <c r="S41" i="50" s="1"/>
  <c r="X47" i="50"/>
  <c r="Y47" i="50" s="1"/>
  <c r="Z47" i="50" s="1"/>
  <c r="AE48" i="50"/>
  <c r="AF48" i="50" s="1"/>
  <c r="AG48" i="50" s="1"/>
  <c r="J50" i="50"/>
  <c r="Y6" i="65"/>
  <c r="X6" i="65"/>
  <c r="Y8" i="65"/>
  <c r="X8" i="65"/>
  <c r="Y10" i="65"/>
  <c r="X10" i="65"/>
  <c r="Y12" i="65"/>
  <c r="X12" i="65"/>
  <c r="Y14" i="65"/>
  <c r="X14" i="65"/>
  <c r="Y16" i="65"/>
  <c r="X16" i="65"/>
  <c r="Z42" i="47"/>
  <c r="Q44" i="56"/>
  <c r="AJ42" i="47"/>
  <c r="AP42" i="47"/>
  <c r="T44" i="56"/>
  <c r="AZ42" i="47"/>
  <c r="O45" i="56"/>
  <c r="Z43" i="47"/>
  <c r="J44" i="47"/>
  <c r="AZ44" i="47"/>
  <c r="Z46" i="47"/>
  <c r="Q48" i="56"/>
  <c r="AJ46" i="47"/>
  <c r="AP46" i="47"/>
  <c r="T48" i="56"/>
  <c r="AZ46" i="47"/>
  <c r="O49" i="56"/>
  <c r="Z47" i="47"/>
  <c r="J48" i="47"/>
  <c r="AZ48" i="47"/>
  <c r="Z50" i="47"/>
  <c r="Q52" i="56"/>
  <c r="AJ50" i="47"/>
  <c r="AP50" i="47"/>
  <c r="T52" i="56"/>
  <c r="AZ50" i="47"/>
  <c r="O53" i="56"/>
  <c r="Z51" i="47"/>
  <c r="J52" i="47"/>
  <c r="AZ52" i="47"/>
  <c r="Z54" i="47"/>
  <c r="Q56" i="56"/>
  <c r="AJ54" i="47"/>
  <c r="AP54" i="47"/>
  <c r="T56" i="56"/>
  <c r="AZ54" i="47"/>
  <c r="O57" i="56"/>
  <c r="Z55" i="47"/>
  <c r="K8" i="56"/>
  <c r="O8" i="71"/>
  <c r="J9" i="56"/>
  <c r="AC8" i="49"/>
  <c r="J10" i="56"/>
  <c r="AB9" i="49"/>
  <c r="K16" i="56"/>
  <c r="O16" i="71"/>
  <c r="J17" i="56"/>
  <c r="AC16" i="49"/>
  <c r="J18" i="56"/>
  <c r="AB17" i="49"/>
  <c r="J41" i="56"/>
  <c r="AB40" i="49"/>
  <c r="AC40" i="49"/>
  <c r="K42" i="56"/>
  <c r="O42" i="71"/>
  <c r="J43" i="56"/>
  <c r="AB42" i="49"/>
  <c r="AC42" i="49"/>
  <c r="J46" i="56"/>
  <c r="AC45" i="49"/>
  <c r="J47" i="56"/>
  <c r="AB46" i="49"/>
  <c r="AC46" i="49"/>
  <c r="J57" i="56"/>
  <c r="AB56" i="49"/>
  <c r="AC56" i="49"/>
  <c r="Y9" i="50"/>
  <c r="Z9" i="50" s="1"/>
  <c r="K11" i="50"/>
  <c r="L11" i="50" s="1"/>
  <c r="AM12" i="50"/>
  <c r="AN12" i="50" s="1"/>
  <c r="K13" i="50"/>
  <c r="L13" i="50" s="1"/>
  <c r="AF19" i="50"/>
  <c r="AG19" i="50" s="1"/>
  <c r="R20" i="50"/>
  <c r="S20" i="50" s="1"/>
  <c r="AF22" i="50"/>
  <c r="AG22" i="50" s="1"/>
  <c r="Y25" i="50"/>
  <c r="Z25" i="50" s="1"/>
  <c r="K27" i="50"/>
  <c r="L27" i="50" s="1"/>
  <c r="AO27" i="50"/>
  <c r="AP27" i="50" s="1"/>
  <c r="K29" i="50"/>
  <c r="L29" i="50" s="1"/>
  <c r="K43" i="50"/>
  <c r="L43" i="50" s="1"/>
  <c r="AO43" i="50"/>
  <c r="AP43" i="50" s="1"/>
  <c r="K45" i="50"/>
  <c r="L45" i="50" s="1"/>
  <c r="Y25" i="65"/>
  <c r="X25" i="65"/>
  <c r="U37" i="47"/>
  <c r="AC38" i="47"/>
  <c r="AD38" i="47" s="1"/>
  <c r="AH39" i="47"/>
  <c r="AI39" i="47" s="1"/>
  <c r="U40" i="47"/>
  <c r="BC40" i="47"/>
  <c r="BD40" i="47" s="1"/>
  <c r="J43" i="47"/>
  <c r="AC43" i="47"/>
  <c r="AD43" i="47" s="1"/>
  <c r="J47" i="47"/>
  <c r="AC47" i="47"/>
  <c r="AD47" i="47" s="1"/>
  <c r="J51" i="47"/>
  <c r="AC51" i="47"/>
  <c r="AD51" i="47" s="1"/>
  <c r="J55" i="47"/>
  <c r="AC55" i="47"/>
  <c r="AD55" i="47" s="1"/>
  <c r="AB8" i="49"/>
  <c r="AC9" i="49"/>
  <c r="J11" i="56"/>
  <c r="AC10" i="49"/>
  <c r="J12" i="56"/>
  <c r="AB11" i="49"/>
  <c r="AB16" i="49"/>
  <c r="AC17" i="49"/>
  <c r="J19" i="56"/>
  <c r="AC18" i="49"/>
  <c r="J20" i="56"/>
  <c r="AB19" i="49"/>
  <c r="J40" i="56"/>
  <c r="AC39" i="49"/>
  <c r="AB39" i="49"/>
  <c r="K44" i="56"/>
  <c r="O44" i="71"/>
  <c r="AB45" i="49"/>
  <c r="J56" i="56"/>
  <c r="AC55" i="49"/>
  <c r="AB55" i="49"/>
  <c r="Q6" i="50"/>
  <c r="R10" i="50" s="1"/>
  <c r="S10" i="50" s="1"/>
  <c r="R7" i="50"/>
  <c r="S7" i="50" s="1"/>
  <c r="X7" i="50"/>
  <c r="Y7" i="50" s="1"/>
  <c r="Z7" i="50" s="1"/>
  <c r="Y8" i="50"/>
  <c r="Z8" i="50" s="1"/>
  <c r="AE8" i="50"/>
  <c r="AF8" i="50" s="1"/>
  <c r="AG8" i="50" s="1"/>
  <c r="J10" i="50"/>
  <c r="X14" i="50"/>
  <c r="Y14" i="50" s="1"/>
  <c r="Z14" i="50" s="1"/>
  <c r="K16" i="50"/>
  <c r="L16" i="50" s="1"/>
  <c r="AO16" i="50"/>
  <c r="Q17" i="50"/>
  <c r="R17" i="50" s="1"/>
  <c r="S17" i="50" s="1"/>
  <c r="R23" i="50"/>
  <c r="S23" i="50" s="1"/>
  <c r="X23" i="50"/>
  <c r="Y23" i="50" s="1"/>
  <c r="Z23" i="50" s="1"/>
  <c r="Y24" i="50"/>
  <c r="Z24" i="50" s="1"/>
  <c r="AE24" i="50"/>
  <c r="AF24" i="50" s="1"/>
  <c r="AG24" i="50" s="1"/>
  <c r="J26" i="50"/>
  <c r="X30" i="50"/>
  <c r="Y30" i="50" s="1"/>
  <c r="Z30" i="50" s="1"/>
  <c r="K32" i="50"/>
  <c r="L32" i="50" s="1"/>
  <c r="Q33" i="50"/>
  <c r="R33" i="50" s="1"/>
  <c r="S33" i="50" s="1"/>
  <c r="X39" i="50"/>
  <c r="Y39" i="50" s="1"/>
  <c r="Z39" i="50" s="1"/>
  <c r="AE40" i="50"/>
  <c r="AF40" i="50" s="1"/>
  <c r="AG40" i="50" s="1"/>
  <c r="J42" i="50"/>
  <c r="X46" i="50"/>
  <c r="Y46" i="50" s="1"/>
  <c r="Z46" i="50" s="1"/>
  <c r="K48" i="50"/>
  <c r="L48" i="50" s="1"/>
  <c r="AO48" i="50"/>
  <c r="AP48" i="50" s="1"/>
  <c r="Q49" i="50"/>
  <c r="R49" i="50" s="1"/>
  <c r="S49" i="50" s="1"/>
  <c r="K56" i="50"/>
  <c r="L56" i="50" s="1"/>
  <c r="BF39" i="47"/>
  <c r="BG39" i="47" s="1"/>
  <c r="K39" i="47"/>
  <c r="Q43" i="56"/>
  <c r="AJ41" i="47"/>
  <c r="T43" i="56"/>
  <c r="AZ41" i="47"/>
  <c r="M45" i="56"/>
  <c r="Q43" i="47"/>
  <c r="U45" i="56"/>
  <c r="BE43" i="47"/>
  <c r="P46" i="56"/>
  <c r="AE44" i="47"/>
  <c r="Q47" i="56"/>
  <c r="AJ45" i="47"/>
  <c r="T47" i="56"/>
  <c r="AZ45" i="47"/>
  <c r="M49" i="56"/>
  <c r="Q47" i="47"/>
  <c r="U49" i="56"/>
  <c r="BE47" i="47"/>
  <c r="P50" i="56"/>
  <c r="AE48" i="47"/>
  <c r="Q51" i="56"/>
  <c r="AJ49" i="47"/>
  <c r="T51" i="56"/>
  <c r="AZ49" i="47"/>
  <c r="M53" i="56"/>
  <c r="Q51" i="47"/>
  <c r="U53" i="56"/>
  <c r="BE51" i="47"/>
  <c r="P54" i="56"/>
  <c r="AE52" i="47"/>
  <c r="Q55" i="56"/>
  <c r="AJ53" i="47"/>
  <c r="T55" i="56"/>
  <c r="AZ53" i="47"/>
  <c r="M57" i="56"/>
  <c r="Q55" i="47"/>
  <c r="U57" i="56"/>
  <c r="BE55" i="47"/>
  <c r="K12" i="56"/>
  <c r="O12" i="71"/>
  <c r="J13" i="56"/>
  <c r="AC12" i="49"/>
  <c r="J14" i="56"/>
  <c r="AB13" i="49"/>
  <c r="K20" i="56"/>
  <c r="O20" i="71"/>
  <c r="J21" i="56"/>
  <c r="AC20" i="49"/>
  <c r="J22" i="56"/>
  <c r="AC21" i="49"/>
  <c r="J23" i="56"/>
  <c r="AC22" i="49"/>
  <c r="AB22" i="49"/>
  <c r="J25" i="56"/>
  <c r="AC24" i="49"/>
  <c r="J26" i="56"/>
  <c r="AC25" i="49"/>
  <c r="J27" i="56"/>
  <c r="AC26" i="49"/>
  <c r="AB26" i="49"/>
  <c r="K28" i="56"/>
  <c r="O28" i="71"/>
  <c r="J29" i="56"/>
  <c r="AC28" i="49"/>
  <c r="J30" i="56"/>
  <c r="AC29" i="49"/>
  <c r="J31" i="56"/>
  <c r="AC30" i="49"/>
  <c r="AB30" i="49"/>
  <c r="K32" i="56"/>
  <c r="O32" i="71"/>
  <c r="J33" i="56"/>
  <c r="AC32" i="49"/>
  <c r="J34" i="56"/>
  <c r="AC33" i="49"/>
  <c r="J35" i="56"/>
  <c r="AC34" i="49"/>
  <c r="AB34" i="49"/>
  <c r="K36" i="56"/>
  <c r="O36" i="71"/>
  <c r="J37" i="56"/>
  <c r="AC36" i="49"/>
  <c r="J38" i="56"/>
  <c r="AC37" i="49"/>
  <c r="J39" i="56"/>
  <c r="AB38" i="49"/>
  <c r="AC38" i="49"/>
  <c r="J49" i="56"/>
  <c r="AB48" i="49"/>
  <c r="AC48" i="49"/>
  <c r="K50" i="56"/>
  <c r="O50" i="71"/>
  <c r="J51" i="56"/>
  <c r="AB50" i="49"/>
  <c r="AC50" i="49"/>
  <c r="J54" i="56"/>
  <c r="AC53" i="49"/>
  <c r="J55" i="56"/>
  <c r="AB54" i="49"/>
  <c r="AC54" i="49"/>
  <c r="AL6" i="50"/>
  <c r="AM22" i="50" s="1"/>
  <c r="AN22" i="50" s="1"/>
  <c r="AF11" i="50"/>
  <c r="AG11" i="50" s="1"/>
  <c r="R12" i="50"/>
  <c r="S12" i="50" s="1"/>
  <c r="AF14" i="50"/>
  <c r="AG14" i="50" s="1"/>
  <c r="Y17" i="50"/>
  <c r="Z17" i="50" s="1"/>
  <c r="K19" i="50"/>
  <c r="L19" i="50" s="1"/>
  <c r="AO19" i="50"/>
  <c r="K21" i="50"/>
  <c r="L21" i="50" s="1"/>
  <c r="K35" i="50"/>
  <c r="L35" i="50" s="1"/>
  <c r="K37" i="50"/>
  <c r="L37" i="50" s="1"/>
  <c r="K51" i="50"/>
  <c r="L51" i="50" s="1"/>
  <c r="K53" i="50"/>
  <c r="L53" i="50" s="1"/>
  <c r="Y18" i="65"/>
  <c r="X18" i="65"/>
  <c r="Y26" i="65"/>
  <c r="X26" i="65"/>
  <c r="Y28" i="65"/>
  <c r="X28" i="65"/>
  <c r="Y30" i="65"/>
  <c r="X30" i="65"/>
  <c r="Y32" i="65"/>
  <c r="X32" i="65"/>
  <c r="Y34" i="65"/>
  <c r="X34" i="65"/>
  <c r="X37" i="65"/>
  <c r="Y37" i="65"/>
  <c r="X39" i="65"/>
  <c r="Y39" i="65"/>
  <c r="Z9" i="56"/>
  <c r="V7" i="66"/>
  <c r="Y24" i="65"/>
  <c r="X24" i="65"/>
  <c r="AA9" i="56"/>
  <c r="AE7" i="66"/>
  <c r="Z11" i="56"/>
  <c r="V9" i="66"/>
  <c r="AA11" i="56"/>
  <c r="AE9" i="66"/>
  <c r="AA23" i="49"/>
  <c r="AE7" i="50"/>
  <c r="AF7" i="50" s="1"/>
  <c r="AG7" i="50" s="1"/>
  <c r="AL8" i="50"/>
  <c r="AM8" i="50" s="1"/>
  <c r="AN8" i="50" s="1"/>
  <c r="X11" i="50"/>
  <c r="Y11" i="50" s="1"/>
  <c r="Z11" i="50" s="1"/>
  <c r="J12" i="50"/>
  <c r="AE12" i="50"/>
  <c r="AF12" i="50" s="1"/>
  <c r="AG12" i="50" s="1"/>
  <c r="AE15" i="50"/>
  <c r="AF15" i="50" s="1"/>
  <c r="AG15" i="50" s="1"/>
  <c r="AL16" i="50"/>
  <c r="X19" i="50"/>
  <c r="Y19" i="50" s="1"/>
  <c r="Z19" i="50" s="1"/>
  <c r="J20" i="50"/>
  <c r="AE20" i="50"/>
  <c r="AF20" i="50" s="1"/>
  <c r="AG20" i="50" s="1"/>
  <c r="AE23" i="50"/>
  <c r="AF23" i="50" s="1"/>
  <c r="AG23" i="50" s="1"/>
  <c r="AL24" i="50"/>
  <c r="AM24" i="50" s="1"/>
  <c r="AN24" i="50" s="1"/>
  <c r="X27" i="50"/>
  <c r="Y27" i="50" s="1"/>
  <c r="Z27" i="50" s="1"/>
  <c r="J28" i="50"/>
  <c r="AE28" i="50"/>
  <c r="AF28" i="50" s="1"/>
  <c r="AG28" i="50" s="1"/>
  <c r="AE31" i="50"/>
  <c r="AF31" i="50" s="1"/>
  <c r="AG31" i="50" s="1"/>
  <c r="AL32" i="50"/>
  <c r="AM32" i="50" s="1"/>
  <c r="AN32" i="50" s="1"/>
  <c r="X35" i="50"/>
  <c r="Y35" i="50" s="1"/>
  <c r="Z35" i="50" s="1"/>
  <c r="J36" i="50"/>
  <c r="AE36" i="50"/>
  <c r="AF36" i="50" s="1"/>
  <c r="AG36" i="50" s="1"/>
  <c r="AE39" i="50"/>
  <c r="AF39" i="50" s="1"/>
  <c r="AG39" i="50" s="1"/>
  <c r="AL40" i="50"/>
  <c r="AM40" i="50" s="1"/>
  <c r="AN40" i="50" s="1"/>
  <c r="X43" i="50"/>
  <c r="Y43" i="50" s="1"/>
  <c r="Z43" i="50" s="1"/>
  <c r="J44" i="50"/>
  <c r="AE44" i="50"/>
  <c r="AF44" i="50" s="1"/>
  <c r="AG44" i="50" s="1"/>
  <c r="AE47" i="50"/>
  <c r="AF47" i="50" s="1"/>
  <c r="AG47" i="50" s="1"/>
  <c r="AL48" i="50"/>
  <c r="AM48" i="50" s="1"/>
  <c r="AN48" i="50" s="1"/>
  <c r="X51" i="50"/>
  <c r="Y51" i="50" s="1"/>
  <c r="Z51" i="50" s="1"/>
  <c r="J52" i="50"/>
  <c r="AE52" i="50"/>
  <c r="AF52" i="50" s="1"/>
  <c r="AG52" i="50" s="1"/>
  <c r="AE56" i="50"/>
  <c r="AF56" i="50" s="1"/>
  <c r="AG56" i="50" s="1"/>
  <c r="Y22" i="65"/>
  <c r="X22" i="65"/>
  <c r="X53" i="65"/>
  <c r="Y53" i="65"/>
  <c r="X55" i="65"/>
  <c r="Y55" i="65"/>
  <c r="AB27" i="49"/>
  <c r="AB31" i="49"/>
  <c r="AB35" i="49"/>
  <c r="AB41" i="49"/>
  <c r="AB49" i="49"/>
  <c r="J9" i="50"/>
  <c r="X10" i="50"/>
  <c r="Y10" i="50" s="1"/>
  <c r="Z10" i="50" s="1"/>
  <c r="Q13" i="50"/>
  <c r="R13" i="50" s="1"/>
  <c r="S13" i="50" s="1"/>
  <c r="AL13" i="50"/>
  <c r="AM13" i="50" s="1"/>
  <c r="AN13" i="50" s="1"/>
  <c r="Q14" i="50"/>
  <c r="R14" i="50" s="1"/>
  <c r="S14" i="50" s="1"/>
  <c r="J17" i="50"/>
  <c r="X18" i="50"/>
  <c r="Y18" i="50" s="1"/>
  <c r="Z18" i="50" s="1"/>
  <c r="Q21" i="50"/>
  <c r="R21" i="50" s="1"/>
  <c r="S21" i="50" s="1"/>
  <c r="AL21" i="50"/>
  <c r="AM21" i="50" s="1"/>
  <c r="AN21" i="50" s="1"/>
  <c r="Q22" i="50"/>
  <c r="R22" i="50" s="1"/>
  <c r="S22" i="50" s="1"/>
  <c r="J25" i="50"/>
  <c r="X26" i="50"/>
  <c r="Y26" i="50" s="1"/>
  <c r="Z26" i="50" s="1"/>
  <c r="Q29" i="50"/>
  <c r="R29" i="50" s="1"/>
  <c r="S29" i="50" s="1"/>
  <c r="AL29" i="50"/>
  <c r="AM29" i="50" s="1"/>
  <c r="AN29" i="50" s="1"/>
  <c r="Q30" i="50"/>
  <c r="R30" i="50" s="1"/>
  <c r="S30" i="50" s="1"/>
  <c r="J33" i="50"/>
  <c r="X34" i="50"/>
  <c r="Y34" i="50" s="1"/>
  <c r="Z34" i="50" s="1"/>
  <c r="Q37" i="50"/>
  <c r="R37" i="50" s="1"/>
  <c r="S37" i="50" s="1"/>
  <c r="AL37" i="50"/>
  <c r="AM37" i="50" s="1"/>
  <c r="AN37" i="50" s="1"/>
  <c r="Q38" i="50"/>
  <c r="R38" i="50" s="1"/>
  <c r="S38" i="50" s="1"/>
  <c r="J41" i="50"/>
  <c r="X42" i="50"/>
  <c r="Y42" i="50" s="1"/>
  <c r="Z42" i="50" s="1"/>
  <c r="Q45" i="50"/>
  <c r="R45" i="50" s="1"/>
  <c r="S45" i="50" s="1"/>
  <c r="AL45" i="50"/>
  <c r="AM45" i="50" s="1"/>
  <c r="AN45" i="50" s="1"/>
  <c r="Q46" i="50"/>
  <c r="R46" i="50" s="1"/>
  <c r="S46" i="50" s="1"/>
  <c r="J49" i="50"/>
  <c r="X50" i="50"/>
  <c r="Y50" i="50" s="1"/>
  <c r="Z50" i="50" s="1"/>
  <c r="Q53" i="50"/>
  <c r="R53" i="50" s="1"/>
  <c r="S53" i="50" s="1"/>
  <c r="AL53" i="50"/>
  <c r="AM53" i="50" s="1"/>
  <c r="AN53" i="50" s="1"/>
  <c r="Q54" i="50"/>
  <c r="R54" i="50" s="1"/>
  <c r="S54" i="50" s="1"/>
  <c r="X55" i="50"/>
  <c r="Y55" i="50" s="1"/>
  <c r="Z55" i="50" s="1"/>
  <c r="AL56" i="50"/>
  <c r="AM56" i="50" s="1"/>
  <c r="AN56" i="50" s="1"/>
  <c r="Y20" i="65"/>
  <c r="X20" i="65"/>
  <c r="X45" i="65"/>
  <c r="Y45" i="65"/>
  <c r="X47" i="65"/>
  <c r="Y47" i="65"/>
  <c r="AB8" i="56"/>
  <c r="AJ6" i="66"/>
  <c r="Y36" i="65"/>
  <c r="Y44" i="65"/>
  <c r="Y52" i="65"/>
  <c r="J6" i="66"/>
  <c r="J7" i="66"/>
  <c r="P7" i="66"/>
  <c r="U8" i="66"/>
  <c r="AD10" i="66"/>
  <c r="U11" i="66"/>
  <c r="AD11" i="66"/>
  <c r="AI12" i="66"/>
  <c r="AI13" i="66"/>
  <c r="K14" i="66"/>
  <c r="AK14" i="66"/>
  <c r="AL14" i="66" s="1"/>
  <c r="U14" i="66"/>
  <c r="AK15" i="66"/>
  <c r="AL15" i="66" s="1"/>
  <c r="K15" i="66"/>
  <c r="P15" i="66"/>
  <c r="AD16" i="66"/>
  <c r="P18" i="66"/>
  <c r="U19" i="66"/>
  <c r="AD19" i="66"/>
  <c r="AI20" i="66"/>
  <c r="AI21" i="66"/>
  <c r="K22" i="66"/>
  <c r="AK22" i="66"/>
  <c r="AL22" i="66" s="1"/>
  <c r="U22" i="66"/>
  <c r="AK23" i="66"/>
  <c r="AL23" i="66" s="1"/>
  <c r="K23" i="66"/>
  <c r="P23" i="66"/>
  <c r="AD24" i="66"/>
  <c r="Y28" i="56"/>
  <c r="Q26" i="66"/>
  <c r="Z29" i="56"/>
  <c r="V27" i="66"/>
  <c r="AA29" i="56"/>
  <c r="AE27" i="66"/>
  <c r="AB30" i="56"/>
  <c r="AJ28" i="66"/>
  <c r="AB31" i="56"/>
  <c r="AJ29" i="66"/>
  <c r="K30" i="66"/>
  <c r="AK30" i="66"/>
  <c r="AL30" i="66" s="1"/>
  <c r="Z32" i="56"/>
  <c r="V30" i="66"/>
  <c r="AK31" i="66"/>
  <c r="AL31" i="66" s="1"/>
  <c r="K31" i="66"/>
  <c r="Y33" i="56"/>
  <c r="Q31" i="66"/>
  <c r="AA34" i="56"/>
  <c r="AE32" i="66"/>
  <c r="Y36" i="56"/>
  <c r="Q34" i="66"/>
  <c r="Z37" i="56"/>
  <c r="V35" i="66"/>
  <c r="AA37" i="56"/>
  <c r="AE35" i="66"/>
  <c r="AB38" i="56"/>
  <c r="AJ36" i="66"/>
  <c r="AB39" i="56"/>
  <c r="AJ37" i="66"/>
  <c r="K38" i="66"/>
  <c r="AK38" i="66"/>
  <c r="AL38" i="66" s="1"/>
  <c r="Z40" i="56"/>
  <c r="V38" i="66"/>
  <c r="AK39" i="66"/>
  <c r="AL39" i="66" s="1"/>
  <c r="K39" i="66"/>
  <c r="Y41" i="56"/>
  <c r="Q39" i="66"/>
  <c r="AA42" i="56"/>
  <c r="AE40" i="66"/>
  <c r="Y44" i="56"/>
  <c r="Q42" i="66"/>
  <c r="Z45" i="56"/>
  <c r="V43" i="66"/>
  <c r="AA45" i="56"/>
  <c r="AE43" i="66"/>
  <c r="AB46" i="56"/>
  <c r="AJ44" i="66"/>
  <c r="AB47" i="56"/>
  <c r="AJ45" i="66"/>
  <c r="K46" i="66"/>
  <c r="AK46" i="66"/>
  <c r="AL46" i="66" s="1"/>
  <c r="Z48" i="56"/>
  <c r="V46" i="66"/>
  <c r="AK47" i="66"/>
  <c r="AL47" i="66" s="1"/>
  <c r="K47" i="66"/>
  <c r="Y49" i="56"/>
  <c r="Q47" i="66"/>
  <c r="AA50" i="56"/>
  <c r="AE48" i="66"/>
  <c r="Y52" i="56"/>
  <c r="Q50" i="66"/>
  <c r="Y53" i="56"/>
  <c r="Q51" i="66"/>
  <c r="Z54" i="56"/>
  <c r="V52" i="66"/>
  <c r="AA55" i="56"/>
  <c r="AE53" i="66"/>
  <c r="Z57" i="56"/>
  <c r="V55" i="66"/>
  <c r="W19" i="65"/>
  <c r="W21" i="65"/>
  <c r="W23" i="65"/>
  <c r="U6" i="66"/>
  <c r="AD8" i="66"/>
  <c r="AI9" i="66"/>
  <c r="P10" i="66"/>
  <c r="AI10" i="66"/>
  <c r="AI11" i="66"/>
  <c r="K12" i="66"/>
  <c r="AK12" i="66"/>
  <c r="AL12" i="66" s="1"/>
  <c r="U12" i="66"/>
  <c r="AK13" i="66"/>
  <c r="AL13" i="66" s="1"/>
  <c r="K13" i="66"/>
  <c r="P13" i="66"/>
  <c r="AD14" i="66"/>
  <c r="P16" i="66"/>
  <c r="U17" i="66"/>
  <c r="AD17" i="66"/>
  <c r="AI18" i="66"/>
  <c r="AI19" i="66"/>
  <c r="K20" i="66"/>
  <c r="AK20" i="66"/>
  <c r="AL20" i="66" s="1"/>
  <c r="U20" i="66"/>
  <c r="AK21" i="66"/>
  <c r="AL21" i="66" s="1"/>
  <c r="K21" i="66"/>
  <c r="P21" i="66"/>
  <c r="AD22" i="66"/>
  <c r="P24" i="66"/>
  <c r="U25" i="66"/>
  <c r="AD25" i="66"/>
  <c r="AB28" i="56"/>
  <c r="AJ26" i="66"/>
  <c r="AB29" i="56"/>
  <c r="AJ27" i="66"/>
  <c r="K28" i="66"/>
  <c r="AK28" i="66"/>
  <c r="AL28" i="66" s="1"/>
  <c r="Z30" i="56"/>
  <c r="V28" i="66"/>
  <c r="AK29" i="66"/>
  <c r="AL29" i="66" s="1"/>
  <c r="K29" i="66"/>
  <c r="Y31" i="56"/>
  <c r="Q29" i="66"/>
  <c r="AA32" i="56"/>
  <c r="AE30" i="66"/>
  <c r="Y34" i="56"/>
  <c r="Q32" i="66"/>
  <c r="Z35" i="56"/>
  <c r="V33" i="66"/>
  <c r="AA35" i="56"/>
  <c r="AE33" i="66"/>
  <c r="AB36" i="56"/>
  <c r="AJ34" i="66"/>
  <c r="AB37" i="56"/>
  <c r="AJ35" i="66"/>
  <c r="K36" i="66"/>
  <c r="AK36" i="66"/>
  <c r="AL36" i="66" s="1"/>
  <c r="Z38" i="56"/>
  <c r="V36" i="66"/>
  <c r="AK37" i="66"/>
  <c r="AL37" i="66" s="1"/>
  <c r="K37" i="66"/>
  <c r="Y39" i="56"/>
  <c r="Q37" i="66"/>
  <c r="AA40" i="56"/>
  <c r="AE38" i="66"/>
  <c r="Y42" i="56"/>
  <c r="Q40" i="66"/>
  <c r="Z43" i="56"/>
  <c r="V41" i="66"/>
  <c r="AA43" i="56"/>
  <c r="AE41" i="66"/>
  <c r="AB44" i="56"/>
  <c r="AJ42" i="66"/>
  <c r="AB45" i="56"/>
  <c r="AJ43" i="66"/>
  <c r="K44" i="66"/>
  <c r="AK44" i="66"/>
  <c r="AL44" i="66" s="1"/>
  <c r="Z46" i="56"/>
  <c r="V44" i="66"/>
  <c r="AK45" i="66"/>
  <c r="AL45" i="66" s="1"/>
  <c r="K45" i="66"/>
  <c r="Y47" i="56"/>
  <c r="Q45" i="66"/>
  <c r="AA48" i="56"/>
  <c r="AE46" i="66"/>
  <c r="Y50" i="56"/>
  <c r="Q48" i="66"/>
  <c r="Z51" i="56"/>
  <c r="V49" i="66"/>
  <c r="AA51" i="56"/>
  <c r="AE49" i="66"/>
  <c r="AB52" i="56"/>
  <c r="AJ50" i="66"/>
  <c r="AB53" i="56"/>
  <c r="AJ51" i="66"/>
  <c r="AA56" i="56"/>
  <c r="AE54" i="66"/>
  <c r="AD6" i="66"/>
  <c r="AB9" i="56"/>
  <c r="AJ7" i="66"/>
  <c r="Y10" i="56"/>
  <c r="Q8" i="66"/>
  <c r="AB10" i="56"/>
  <c r="AJ8" i="66"/>
  <c r="AL10" i="66"/>
  <c r="K10" i="66"/>
  <c r="AK11" i="66"/>
  <c r="AL11" i="66" s="1"/>
  <c r="K11" i="66"/>
  <c r="P11" i="66"/>
  <c r="AD12" i="66"/>
  <c r="P14" i="66"/>
  <c r="U15" i="66"/>
  <c r="AD15" i="66"/>
  <c r="AI16" i="66"/>
  <c r="AI17" i="66"/>
  <c r="K18" i="66"/>
  <c r="AK18" i="66"/>
  <c r="AL18" i="66" s="1"/>
  <c r="U18" i="66"/>
  <c r="AK19" i="66"/>
  <c r="AL19" i="66" s="1"/>
  <c r="K19" i="66"/>
  <c r="P19" i="66"/>
  <c r="AD20" i="66"/>
  <c r="P22" i="66"/>
  <c r="U23" i="66"/>
  <c r="AD23" i="66"/>
  <c r="AI24" i="66"/>
  <c r="AI25" i="66"/>
  <c r="K26" i="66"/>
  <c r="AK26" i="66"/>
  <c r="AL26" i="66" s="1"/>
  <c r="Z28" i="56"/>
  <c r="V26" i="66"/>
  <c r="AK27" i="66"/>
  <c r="AL27" i="66" s="1"/>
  <c r="K27" i="66"/>
  <c r="Y29" i="56"/>
  <c r="Q27" i="66"/>
  <c r="AA30" i="56"/>
  <c r="AE28" i="66"/>
  <c r="Y32" i="56"/>
  <c r="Q30" i="66"/>
  <c r="Z33" i="56"/>
  <c r="V31" i="66"/>
  <c r="AA33" i="56"/>
  <c r="AE31" i="66"/>
  <c r="AB34" i="56"/>
  <c r="AJ32" i="66"/>
  <c r="AB35" i="56"/>
  <c r="AJ33" i="66"/>
  <c r="K34" i="66"/>
  <c r="AK34" i="66"/>
  <c r="AL34" i="66" s="1"/>
  <c r="Z36" i="56"/>
  <c r="V34" i="66"/>
  <c r="AK35" i="66"/>
  <c r="AL35" i="66" s="1"/>
  <c r="K35" i="66"/>
  <c r="Y37" i="56"/>
  <c r="Q35" i="66"/>
  <c r="AA38" i="56"/>
  <c r="AE36" i="66"/>
  <c r="Y40" i="56"/>
  <c r="Q38" i="66"/>
  <c r="Z41" i="56"/>
  <c r="V39" i="66"/>
  <c r="AA41" i="56"/>
  <c r="AE39" i="66"/>
  <c r="AB42" i="56"/>
  <c r="AJ40" i="66"/>
  <c r="AB43" i="56"/>
  <c r="AJ41" i="66"/>
  <c r="K42" i="66"/>
  <c r="AK42" i="66"/>
  <c r="AL42" i="66" s="1"/>
  <c r="Z44" i="56"/>
  <c r="V42" i="66"/>
  <c r="AK43" i="66"/>
  <c r="AL43" i="66" s="1"/>
  <c r="K43" i="66"/>
  <c r="Y45" i="56"/>
  <c r="Q43" i="66"/>
  <c r="AA46" i="56"/>
  <c r="AE44" i="66"/>
  <c r="Y48" i="56"/>
  <c r="Q46" i="66"/>
  <c r="Z49" i="56"/>
  <c r="V47" i="66"/>
  <c r="AA49" i="56"/>
  <c r="AE47" i="66"/>
  <c r="AB50" i="56"/>
  <c r="AJ48" i="66"/>
  <c r="AB51" i="56"/>
  <c r="AJ49" i="66"/>
  <c r="K50" i="66"/>
  <c r="AK50" i="66"/>
  <c r="AL50" i="66" s="1"/>
  <c r="Z52" i="56"/>
  <c r="V50" i="66"/>
  <c r="Z53" i="56"/>
  <c r="V51" i="66"/>
  <c r="AK52" i="66"/>
  <c r="AL52" i="66" s="1"/>
  <c r="K52" i="66"/>
  <c r="Y54" i="56"/>
  <c r="Q52" i="66"/>
  <c r="AA54" i="56"/>
  <c r="AE52" i="66"/>
  <c r="AB55" i="56"/>
  <c r="AJ53" i="66"/>
  <c r="Y41" i="65"/>
  <c r="Y49" i="65"/>
  <c r="P6" i="66"/>
  <c r="AK8" i="66"/>
  <c r="AL8" i="66" s="1"/>
  <c r="K8" i="66"/>
  <c r="J9" i="66"/>
  <c r="P9" i="66"/>
  <c r="U10" i="66"/>
  <c r="P12" i="66"/>
  <c r="U13" i="66"/>
  <c r="AD13" i="66"/>
  <c r="AI14" i="66"/>
  <c r="AI15" i="66"/>
  <c r="K16" i="66"/>
  <c r="AK16" i="66"/>
  <c r="AL16" i="66" s="1"/>
  <c r="U16" i="66"/>
  <c r="AK17" i="66"/>
  <c r="AL17" i="66" s="1"/>
  <c r="K17" i="66"/>
  <c r="P17" i="66"/>
  <c r="AD18" i="66"/>
  <c r="P20" i="66"/>
  <c r="U21" i="66"/>
  <c r="AD21" i="66"/>
  <c r="AI22" i="66"/>
  <c r="AI23" i="66"/>
  <c r="K24" i="66"/>
  <c r="AK24" i="66"/>
  <c r="AL24" i="66" s="1"/>
  <c r="U24" i="66"/>
  <c r="AK25" i="66"/>
  <c r="AL25" i="66" s="1"/>
  <c r="K25" i="66"/>
  <c r="P25" i="66"/>
  <c r="AA28" i="56"/>
  <c r="AE26" i="66"/>
  <c r="Y30" i="56"/>
  <c r="Q28" i="66"/>
  <c r="Z31" i="56"/>
  <c r="V29" i="66"/>
  <c r="AA31" i="56"/>
  <c r="AE29" i="66"/>
  <c r="AB32" i="56"/>
  <c r="AJ30" i="66"/>
  <c r="AB33" i="56"/>
  <c r="AJ31" i="66"/>
  <c r="K32" i="66"/>
  <c r="AK32" i="66"/>
  <c r="AL32" i="66" s="1"/>
  <c r="Z34" i="56"/>
  <c r="V32" i="66"/>
  <c r="AK33" i="66"/>
  <c r="AL33" i="66" s="1"/>
  <c r="K33" i="66"/>
  <c r="Y35" i="56"/>
  <c r="Q33" i="66"/>
  <c r="AA36" i="56"/>
  <c r="AE34" i="66"/>
  <c r="Y38" i="56"/>
  <c r="Q36" i="66"/>
  <c r="Z39" i="56"/>
  <c r="V37" i="66"/>
  <c r="AA39" i="56"/>
  <c r="AE37" i="66"/>
  <c r="AB40" i="56"/>
  <c r="AJ38" i="66"/>
  <c r="AB41" i="56"/>
  <c r="AJ39" i="66"/>
  <c r="K40" i="66"/>
  <c r="AK40" i="66"/>
  <c r="AL40" i="66" s="1"/>
  <c r="Z42" i="56"/>
  <c r="V40" i="66"/>
  <c r="AK41" i="66"/>
  <c r="AL41" i="66" s="1"/>
  <c r="K41" i="66"/>
  <c r="Y43" i="56"/>
  <c r="Q41" i="66"/>
  <c r="AA44" i="56"/>
  <c r="AE42" i="66"/>
  <c r="Y46" i="56"/>
  <c r="Q44" i="66"/>
  <c r="Z47" i="56"/>
  <c r="V45" i="66"/>
  <c r="AA47" i="56"/>
  <c r="AE45" i="66"/>
  <c r="AB48" i="56"/>
  <c r="AJ46" i="66"/>
  <c r="AB49" i="56"/>
  <c r="AJ47" i="66"/>
  <c r="K48" i="66"/>
  <c r="AK48" i="66"/>
  <c r="AL48" i="66" s="1"/>
  <c r="Z50" i="56"/>
  <c r="V48" i="66"/>
  <c r="AK49" i="66"/>
  <c r="AL49" i="66" s="1"/>
  <c r="K49" i="66"/>
  <c r="Y51" i="56"/>
  <c r="Q49" i="66"/>
  <c r="AA52" i="56"/>
  <c r="AE50" i="66"/>
  <c r="AA53" i="56"/>
  <c r="AE51" i="66"/>
  <c r="Y55" i="56"/>
  <c r="Q53" i="66"/>
  <c r="X56" i="56"/>
  <c r="L54" i="66"/>
  <c r="T54" i="66"/>
  <c r="U54" i="66" s="1"/>
  <c r="AA57" i="56"/>
  <c r="AE55" i="66"/>
  <c r="J53" i="66"/>
  <c r="AB56" i="56"/>
  <c r="AJ54" i="66"/>
  <c r="AB54" i="56"/>
  <c r="AJ52" i="66"/>
  <c r="Z55" i="56"/>
  <c r="V53" i="66"/>
  <c r="AK54" i="66"/>
  <c r="AL54" i="66" s="1"/>
  <c r="AB57" i="56"/>
  <c r="AJ55" i="66"/>
  <c r="J51" i="66"/>
  <c r="AC57" i="56"/>
  <c r="AN55" i="66"/>
  <c r="AM55" i="66"/>
  <c r="K55" i="66"/>
  <c r="L3" i="56"/>
  <c r="V24" i="56" l="1"/>
  <c r="V8" i="56"/>
  <c r="AE23" i="48"/>
  <c r="AE7" i="48"/>
  <c r="P9" i="71" s="1"/>
  <c r="BG16" i="47"/>
  <c r="V22" i="56"/>
  <c r="AD25" i="48"/>
  <c r="AZ14" i="47"/>
  <c r="AE25" i="48"/>
  <c r="AE21" i="56"/>
  <c r="H21" i="71"/>
  <c r="JF20" i="68"/>
  <c r="AE14" i="56"/>
  <c r="H14" i="71"/>
  <c r="JF13" i="68"/>
  <c r="AE10" i="56"/>
  <c r="H10" i="71"/>
  <c r="JF9" i="68"/>
  <c r="AE22" i="56"/>
  <c r="H22" i="71"/>
  <c r="JF21" i="68"/>
  <c r="JE19" i="68"/>
  <c r="JE17" i="68"/>
  <c r="AE27" i="56"/>
  <c r="H27" i="71"/>
  <c r="JF26" i="68"/>
  <c r="K16" i="71"/>
  <c r="JE24" i="68"/>
  <c r="AE23" i="56"/>
  <c r="H23" i="71"/>
  <c r="JF22" i="68"/>
  <c r="AE19" i="56"/>
  <c r="H19" i="71"/>
  <c r="JF18" i="68"/>
  <c r="AE16" i="56"/>
  <c r="H16" i="71"/>
  <c r="JF15" i="68"/>
  <c r="AE12" i="56"/>
  <c r="H12" i="71"/>
  <c r="JF11" i="68"/>
  <c r="K11" i="71"/>
  <c r="K23" i="71"/>
  <c r="AE8" i="56"/>
  <c r="H8" i="71"/>
  <c r="JF7" i="68"/>
  <c r="AC56" i="56"/>
  <c r="AN54" i="66"/>
  <c r="AM54" i="66"/>
  <c r="X27" i="56"/>
  <c r="L25" i="66"/>
  <c r="X19" i="56"/>
  <c r="L17" i="66"/>
  <c r="Z15" i="56"/>
  <c r="V13" i="66"/>
  <c r="AB27" i="56"/>
  <c r="AJ25" i="66"/>
  <c r="AB19" i="56"/>
  <c r="AJ17" i="66"/>
  <c r="Y23" i="56"/>
  <c r="Q21" i="66"/>
  <c r="AC14" i="56"/>
  <c r="AN12" i="66"/>
  <c r="AM12" i="66"/>
  <c r="AC17" i="56"/>
  <c r="AN15" i="66"/>
  <c r="AM15" i="66"/>
  <c r="AK6" i="66"/>
  <c r="AL6" i="66" s="1"/>
  <c r="K6" i="66"/>
  <c r="AO33" i="50"/>
  <c r="AP33" i="50" s="1"/>
  <c r="K33" i="50"/>
  <c r="L33" i="50" s="1"/>
  <c r="K28" i="50"/>
  <c r="L28" i="50" s="1"/>
  <c r="AO28" i="50"/>
  <c r="AP28" i="50" s="1"/>
  <c r="K51" i="56"/>
  <c r="O51" i="71"/>
  <c r="K27" i="56"/>
  <c r="O27" i="71"/>
  <c r="BF47" i="47"/>
  <c r="BG47" i="47" s="1"/>
  <c r="K47" i="47"/>
  <c r="AQ43" i="50"/>
  <c r="AR43" i="50"/>
  <c r="K43" i="56"/>
  <c r="O43" i="71"/>
  <c r="K9" i="56"/>
  <c r="O9" i="71"/>
  <c r="BH45" i="47"/>
  <c r="BI45" i="47"/>
  <c r="M16" i="56"/>
  <c r="Q14" i="47"/>
  <c r="Q24" i="56"/>
  <c r="AJ22" i="47"/>
  <c r="M19" i="56"/>
  <c r="Q17" i="47"/>
  <c r="BI38" i="47"/>
  <c r="BH38" i="47"/>
  <c r="T26" i="56"/>
  <c r="AZ24" i="47"/>
  <c r="R25" i="56"/>
  <c r="AP23" i="47"/>
  <c r="N19" i="56"/>
  <c r="U17" i="47"/>
  <c r="I28" i="56"/>
  <c r="N28" i="71"/>
  <c r="BI35" i="47"/>
  <c r="BH35" i="47"/>
  <c r="BI19" i="47"/>
  <c r="BH19" i="47"/>
  <c r="AP46" i="61"/>
  <c r="AK46" i="61"/>
  <c r="G43" i="56"/>
  <c r="L43" i="71"/>
  <c r="S15" i="56"/>
  <c r="AU13" i="47"/>
  <c r="S12" i="56"/>
  <c r="AU10" i="47"/>
  <c r="Q10" i="56"/>
  <c r="AJ8" i="47"/>
  <c r="L8" i="56"/>
  <c r="L6" i="47"/>
  <c r="W40" i="56"/>
  <c r="P40" i="71"/>
  <c r="W8" i="56"/>
  <c r="P8" i="71"/>
  <c r="AG53" i="56"/>
  <c r="J53" i="71"/>
  <c r="W45" i="56"/>
  <c r="P45" i="71"/>
  <c r="W29" i="56"/>
  <c r="P29" i="71"/>
  <c r="W13" i="56"/>
  <c r="P13" i="71"/>
  <c r="AN38" i="61"/>
  <c r="AI38" i="61"/>
  <c r="E35" i="56"/>
  <c r="AF57" i="56"/>
  <c r="I57" i="71"/>
  <c r="JG56" i="68"/>
  <c r="N22" i="56"/>
  <c r="U20" i="47"/>
  <c r="W26" i="56"/>
  <c r="P26" i="71"/>
  <c r="BI26" i="47"/>
  <c r="BH26" i="47"/>
  <c r="Q16" i="56"/>
  <c r="AJ14" i="47"/>
  <c r="W51" i="56"/>
  <c r="P51" i="71"/>
  <c r="W35" i="56"/>
  <c r="P35" i="71"/>
  <c r="I57" i="56"/>
  <c r="N57" i="71"/>
  <c r="I29" i="56"/>
  <c r="N29" i="71"/>
  <c r="AN11" i="61"/>
  <c r="AI11" i="61"/>
  <c r="E8" i="56"/>
  <c r="AG47" i="56"/>
  <c r="J47" i="71"/>
  <c r="AF37" i="56"/>
  <c r="I37" i="71"/>
  <c r="JG36" i="68"/>
  <c r="AH43" i="56"/>
  <c r="G43" i="71"/>
  <c r="AH49" i="56"/>
  <c r="G49" i="71"/>
  <c r="X50" i="56"/>
  <c r="L48" i="66"/>
  <c r="X42" i="56"/>
  <c r="L40" i="66"/>
  <c r="X34" i="56"/>
  <c r="L32" i="66"/>
  <c r="AB24" i="56"/>
  <c r="AJ22" i="66"/>
  <c r="Z18" i="56"/>
  <c r="V16" i="66"/>
  <c r="AB16" i="56"/>
  <c r="AJ14" i="66"/>
  <c r="Z12" i="56"/>
  <c r="V10" i="66"/>
  <c r="X45" i="56"/>
  <c r="L43" i="66"/>
  <c r="AC44" i="56"/>
  <c r="AN42" i="66"/>
  <c r="AM42" i="66"/>
  <c r="X37" i="56"/>
  <c r="L35" i="66"/>
  <c r="AC36" i="56"/>
  <c r="AN34" i="66"/>
  <c r="AM34" i="66"/>
  <c r="X29" i="56"/>
  <c r="L27" i="66"/>
  <c r="AC28" i="56"/>
  <c r="AN26" i="66"/>
  <c r="AM26" i="66"/>
  <c r="AA25" i="56"/>
  <c r="AE23" i="66"/>
  <c r="Y21" i="56"/>
  <c r="Q19" i="66"/>
  <c r="AC20" i="56"/>
  <c r="AN18" i="66"/>
  <c r="AM18" i="66"/>
  <c r="AA17" i="56"/>
  <c r="AE15" i="66"/>
  <c r="Y13" i="56"/>
  <c r="Q11" i="66"/>
  <c r="AC12" i="56"/>
  <c r="AN10" i="66"/>
  <c r="AM10" i="66"/>
  <c r="X47" i="56"/>
  <c r="L45" i="66"/>
  <c r="AC46" i="56"/>
  <c r="AN44" i="66"/>
  <c r="AM44" i="66"/>
  <c r="X39" i="56"/>
  <c r="L37" i="66"/>
  <c r="AC38" i="56"/>
  <c r="AN36" i="66"/>
  <c r="AM36" i="66"/>
  <c r="X31" i="56"/>
  <c r="L29" i="66"/>
  <c r="AC30" i="56"/>
  <c r="AN28" i="66"/>
  <c r="AM28" i="66"/>
  <c r="Y26" i="56"/>
  <c r="Q24" i="66"/>
  <c r="AC23" i="56"/>
  <c r="AN21" i="66"/>
  <c r="AM21" i="66"/>
  <c r="AB21" i="56"/>
  <c r="AJ19" i="66"/>
  <c r="Y18" i="56"/>
  <c r="Q16" i="66"/>
  <c r="AC15" i="56"/>
  <c r="AN13" i="66"/>
  <c r="AM13" i="66"/>
  <c r="AB13" i="56"/>
  <c r="AJ11" i="66"/>
  <c r="AA10" i="56"/>
  <c r="AE8" i="66"/>
  <c r="Y19" i="65"/>
  <c r="X19" i="65"/>
  <c r="AC49" i="56"/>
  <c r="AN47" i="66"/>
  <c r="AM47" i="66"/>
  <c r="X48" i="56"/>
  <c r="L46" i="66"/>
  <c r="AC41" i="56"/>
  <c r="AN39" i="66"/>
  <c r="AM39" i="66"/>
  <c r="X40" i="56"/>
  <c r="L38" i="66"/>
  <c r="AC33" i="56"/>
  <c r="AN31" i="66"/>
  <c r="AM31" i="66"/>
  <c r="X32" i="56"/>
  <c r="L30" i="66"/>
  <c r="Y25" i="56"/>
  <c r="Q23" i="66"/>
  <c r="AC24" i="56"/>
  <c r="AN22" i="66"/>
  <c r="AM22" i="66"/>
  <c r="AA21" i="56"/>
  <c r="AE19" i="66"/>
  <c r="Y17" i="56"/>
  <c r="Q15" i="66"/>
  <c r="AC16" i="56"/>
  <c r="AN14" i="66"/>
  <c r="AM14" i="66"/>
  <c r="AA13" i="56"/>
  <c r="AE11" i="66"/>
  <c r="Y9" i="56"/>
  <c r="Q7" i="66"/>
  <c r="AO49" i="50"/>
  <c r="AP49" i="50" s="1"/>
  <c r="K49" i="50"/>
  <c r="L49" i="50" s="1"/>
  <c r="AO17" i="50"/>
  <c r="K17" i="50"/>
  <c r="L17" i="50" s="1"/>
  <c r="K44" i="50"/>
  <c r="L44" i="50" s="1"/>
  <c r="AO44" i="50"/>
  <c r="AP44" i="50" s="1"/>
  <c r="K12" i="50"/>
  <c r="L12" i="50" s="1"/>
  <c r="AO12" i="50"/>
  <c r="J24" i="56"/>
  <c r="AB23" i="49"/>
  <c r="AC23" i="49"/>
  <c r="AO53" i="50"/>
  <c r="AP53" i="50" s="1"/>
  <c r="AO37" i="50"/>
  <c r="AP37" i="50" s="1"/>
  <c r="AO21" i="50"/>
  <c r="K54" i="56"/>
  <c r="O54" i="71"/>
  <c r="K35" i="56"/>
  <c r="O35" i="71"/>
  <c r="K33" i="56"/>
  <c r="O33" i="71"/>
  <c r="K26" i="56"/>
  <c r="O26" i="71"/>
  <c r="AO26" i="50"/>
  <c r="K26" i="50"/>
  <c r="L26" i="50" s="1"/>
  <c r="AM15" i="50"/>
  <c r="AN15" i="50" s="1"/>
  <c r="BF51" i="47"/>
  <c r="BG51" i="47" s="1"/>
  <c r="K51" i="47"/>
  <c r="BF43" i="47"/>
  <c r="BG43" i="47" s="1"/>
  <c r="K43" i="47"/>
  <c r="P40" i="56"/>
  <c r="AE38" i="47"/>
  <c r="K46" i="56"/>
  <c r="O46" i="71"/>
  <c r="K17" i="56"/>
  <c r="O17" i="71"/>
  <c r="AO50" i="50"/>
  <c r="AP50" i="50" s="1"/>
  <c r="K50" i="50"/>
  <c r="L50" i="50" s="1"/>
  <c r="AO40" i="50"/>
  <c r="AP40" i="50" s="1"/>
  <c r="U55" i="56"/>
  <c r="BE53" i="47"/>
  <c r="M55" i="56"/>
  <c r="Q53" i="47"/>
  <c r="U51" i="56"/>
  <c r="BE49" i="47"/>
  <c r="M51" i="56"/>
  <c r="Q49" i="47"/>
  <c r="U47" i="56"/>
  <c r="BE45" i="47"/>
  <c r="M47" i="56"/>
  <c r="Q45" i="47"/>
  <c r="U43" i="56"/>
  <c r="BE41" i="47"/>
  <c r="M43" i="56"/>
  <c r="Q41" i="47"/>
  <c r="R39" i="56"/>
  <c r="AP37" i="47"/>
  <c r="O33" i="56"/>
  <c r="Z31" i="47"/>
  <c r="N27" i="56"/>
  <c r="U25" i="47"/>
  <c r="P25" i="56"/>
  <c r="AE23" i="47"/>
  <c r="P23" i="56"/>
  <c r="AE21" i="47"/>
  <c r="M20" i="56"/>
  <c r="Q18" i="47"/>
  <c r="AO55" i="50"/>
  <c r="AP55" i="50" s="1"/>
  <c r="AO39" i="50"/>
  <c r="AP39" i="50" s="1"/>
  <c r="AM25" i="50"/>
  <c r="AN25" i="50" s="1"/>
  <c r="R19" i="50"/>
  <c r="S19" i="50" s="1"/>
  <c r="AM11" i="50"/>
  <c r="AN11" i="50" s="1"/>
  <c r="L31" i="56"/>
  <c r="L29" i="47"/>
  <c r="BI27" i="47"/>
  <c r="BH27" i="47"/>
  <c r="P26" i="56"/>
  <c r="AE24" i="47"/>
  <c r="T22" i="56"/>
  <c r="AZ20" i="47"/>
  <c r="R21" i="56"/>
  <c r="AP19" i="47"/>
  <c r="O20" i="56"/>
  <c r="Z18" i="47"/>
  <c r="O18" i="56"/>
  <c r="Z16" i="47"/>
  <c r="T14" i="56"/>
  <c r="AZ12" i="47"/>
  <c r="BI54" i="47"/>
  <c r="BH54" i="47"/>
  <c r="L51" i="56"/>
  <c r="L49" i="47"/>
  <c r="BI46" i="47"/>
  <c r="BH46" i="47"/>
  <c r="L43" i="56"/>
  <c r="L41" i="47"/>
  <c r="BI34" i="47"/>
  <c r="BH34" i="47"/>
  <c r="L35" i="56"/>
  <c r="L33" i="47"/>
  <c r="M32" i="56"/>
  <c r="Q30" i="47"/>
  <c r="BF24" i="47"/>
  <c r="BG24" i="47" s="1"/>
  <c r="U24" i="56"/>
  <c r="BE22" i="47"/>
  <c r="U21" i="56"/>
  <c r="BE19" i="47"/>
  <c r="Q20" i="56"/>
  <c r="AJ18" i="47"/>
  <c r="Q18" i="56"/>
  <c r="AJ16" i="47"/>
  <c r="P14" i="56"/>
  <c r="AE12" i="47"/>
  <c r="I48" i="56"/>
  <c r="N48" i="71"/>
  <c r="AQ46" i="61"/>
  <c r="AL46" i="61"/>
  <c r="H43" i="56"/>
  <c r="M43" i="71"/>
  <c r="AR43" i="63"/>
  <c r="I32" i="56"/>
  <c r="N32" i="71"/>
  <c r="AO54" i="50"/>
  <c r="AP54" i="50" s="1"/>
  <c r="AO38" i="50"/>
  <c r="AP38" i="50" s="1"/>
  <c r="R18" i="50"/>
  <c r="S18" i="50" s="1"/>
  <c r="AO14" i="50"/>
  <c r="R8" i="50"/>
  <c r="S8" i="50" s="1"/>
  <c r="BF36" i="47"/>
  <c r="BG36" i="47" s="1"/>
  <c r="K28" i="47"/>
  <c r="BF28" i="47"/>
  <c r="BG28" i="47" s="1"/>
  <c r="S25" i="56"/>
  <c r="AU23" i="47"/>
  <c r="S23" i="56"/>
  <c r="AU21" i="47"/>
  <c r="M23" i="56"/>
  <c r="Q21" i="47"/>
  <c r="P21" i="56"/>
  <c r="AE19" i="47"/>
  <c r="AP54" i="61"/>
  <c r="AK54" i="61"/>
  <c r="G51" i="56"/>
  <c r="L51" i="71"/>
  <c r="AK38" i="61"/>
  <c r="AP38" i="61"/>
  <c r="G35" i="56"/>
  <c r="L35" i="71"/>
  <c r="Q19" i="56"/>
  <c r="AJ17" i="47"/>
  <c r="M12" i="56"/>
  <c r="Q10" i="47"/>
  <c r="BI7" i="47"/>
  <c r="BH7" i="47"/>
  <c r="N8" i="56"/>
  <c r="U6" i="47"/>
  <c r="N26" i="56"/>
  <c r="U24" i="47"/>
  <c r="W48" i="56"/>
  <c r="P48" i="71"/>
  <c r="W32" i="56"/>
  <c r="P32" i="71"/>
  <c r="W16" i="56"/>
  <c r="P16" i="71"/>
  <c r="AN59" i="61"/>
  <c r="AI59" i="61"/>
  <c r="E56" i="56"/>
  <c r="AN43" i="61"/>
  <c r="AI43" i="61"/>
  <c r="E40" i="56"/>
  <c r="AI27" i="61"/>
  <c r="AN27" i="61"/>
  <c r="E24" i="56"/>
  <c r="AM25" i="63"/>
  <c r="AP25" i="63" s="1"/>
  <c r="AM21" i="63"/>
  <c r="AP21" i="63" s="1"/>
  <c r="AM17" i="63"/>
  <c r="AP17" i="63" s="1"/>
  <c r="AM13" i="63"/>
  <c r="AP13" i="63" s="1"/>
  <c r="AM19" i="63"/>
  <c r="AP19" i="63" s="1"/>
  <c r="AM23" i="63"/>
  <c r="AP23" i="63" s="1"/>
  <c r="AM11" i="63"/>
  <c r="AP11" i="63" s="1"/>
  <c r="AQ11" i="63" s="1"/>
  <c r="AM27" i="63"/>
  <c r="AP27" i="63" s="1"/>
  <c r="AM15" i="63"/>
  <c r="AP15" i="63" s="1"/>
  <c r="AM9" i="63"/>
  <c r="AP9" i="63" s="1"/>
  <c r="JQ56" i="68"/>
  <c r="L32" i="56"/>
  <c r="L30" i="47"/>
  <c r="M17" i="56"/>
  <c r="Q15" i="47"/>
  <c r="M13" i="56"/>
  <c r="Q11" i="47"/>
  <c r="S10" i="56"/>
  <c r="AU8" i="47"/>
  <c r="L10" i="56"/>
  <c r="L8" i="47"/>
  <c r="W53" i="56"/>
  <c r="P53" i="71"/>
  <c r="W37" i="56"/>
  <c r="P37" i="71"/>
  <c r="W21" i="56"/>
  <c r="P21" i="71"/>
  <c r="AN58" i="61"/>
  <c r="AI58" i="61"/>
  <c r="E55" i="56"/>
  <c r="AN50" i="61"/>
  <c r="AI50" i="61"/>
  <c r="E47" i="56"/>
  <c r="AN42" i="61"/>
  <c r="AI42" i="61"/>
  <c r="E39" i="56"/>
  <c r="AM26" i="63"/>
  <c r="AP26" i="63" s="1"/>
  <c r="AM8" i="63"/>
  <c r="AP8" i="63" s="1"/>
  <c r="AQ8" i="63" s="1"/>
  <c r="L13" i="56"/>
  <c r="L11" i="47"/>
  <c r="M8" i="56"/>
  <c r="Q6" i="47"/>
  <c r="W50" i="56"/>
  <c r="P50" i="71"/>
  <c r="W34" i="56"/>
  <c r="P34" i="71"/>
  <c r="W18" i="56"/>
  <c r="P18" i="71"/>
  <c r="AN49" i="61"/>
  <c r="AI49" i="61"/>
  <c r="E46" i="56"/>
  <c r="AN12" i="61"/>
  <c r="AI12" i="61"/>
  <c r="E9" i="56"/>
  <c r="AI9" i="63"/>
  <c r="S24" i="56"/>
  <c r="AU22" i="47"/>
  <c r="S19" i="56"/>
  <c r="AU17" i="47"/>
  <c r="Q17" i="56"/>
  <c r="AJ15" i="47"/>
  <c r="L16" i="56"/>
  <c r="L14" i="47"/>
  <c r="Q14" i="56"/>
  <c r="AJ12" i="47"/>
  <c r="BF12" i="47"/>
  <c r="BG12" i="47" s="1"/>
  <c r="U11" i="56"/>
  <c r="BE9" i="47"/>
  <c r="R9" i="56"/>
  <c r="AP7" i="47"/>
  <c r="P18" i="56"/>
  <c r="AE16" i="47"/>
  <c r="W43" i="56"/>
  <c r="P43" i="71"/>
  <c r="W27" i="56"/>
  <c r="P27" i="71"/>
  <c r="W11" i="56"/>
  <c r="P11" i="71"/>
  <c r="I49" i="56"/>
  <c r="N49" i="71"/>
  <c r="I33" i="56"/>
  <c r="N33" i="71"/>
  <c r="AM24" i="63"/>
  <c r="AP24" i="63" s="1"/>
  <c r="AM18" i="63"/>
  <c r="AP18" i="63" s="1"/>
  <c r="AN20" i="61"/>
  <c r="AI20" i="61"/>
  <c r="E17" i="56"/>
  <c r="AI17" i="63"/>
  <c r="JQ53" i="68"/>
  <c r="AG51" i="56"/>
  <c r="J51" i="71"/>
  <c r="AI33" i="61"/>
  <c r="AN33" i="61"/>
  <c r="E30" i="56"/>
  <c r="AG46" i="56"/>
  <c r="J46" i="71"/>
  <c r="JQ36" i="68"/>
  <c r="AF31" i="56"/>
  <c r="I31" i="71"/>
  <c r="JG30" i="68"/>
  <c r="JQ40" i="68"/>
  <c r="AH51" i="56"/>
  <c r="G51" i="71"/>
  <c r="AH35" i="56"/>
  <c r="G35" i="71"/>
  <c r="AH19" i="56"/>
  <c r="G19" i="71"/>
  <c r="AH50" i="56"/>
  <c r="G50" i="71"/>
  <c r="AH34" i="56"/>
  <c r="G34" i="71"/>
  <c r="AH18" i="56"/>
  <c r="G18" i="71"/>
  <c r="AH57" i="56"/>
  <c r="G57" i="71"/>
  <c r="AH41" i="56"/>
  <c r="G41" i="71"/>
  <c r="AH25" i="56"/>
  <c r="G25" i="71"/>
  <c r="AH9" i="56"/>
  <c r="G9" i="71"/>
  <c r="JQ15" i="68"/>
  <c r="JD15" i="68" s="1"/>
  <c r="JE14" i="68"/>
  <c r="JQ8" i="68"/>
  <c r="JD8" i="68" s="1"/>
  <c r="AH48" i="56"/>
  <c r="G48" i="71"/>
  <c r="AH32" i="56"/>
  <c r="G32" i="71"/>
  <c r="AH16" i="56"/>
  <c r="G16" i="71"/>
  <c r="Q16" i="68"/>
  <c r="JE16" i="68" s="1"/>
  <c r="AK6" i="69"/>
  <c r="AP6" i="69" s="1"/>
  <c r="AX6" i="69" s="1"/>
  <c r="AY6" i="69" s="1"/>
  <c r="AK9" i="69"/>
  <c r="AP9" i="69" s="1"/>
  <c r="AX9" i="69" s="1"/>
  <c r="AY9" i="69" s="1"/>
  <c r="X26" i="56"/>
  <c r="L24" i="66"/>
  <c r="X18" i="56"/>
  <c r="L16" i="66"/>
  <c r="K9" i="66"/>
  <c r="AK9" i="66"/>
  <c r="AL9" i="66" s="1"/>
  <c r="X54" i="56"/>
  <c r="L52" i="66"/>
  <c r="AC21" i="56"/>
  <c r="AN19" i="66"/>
  <c r="AM19" i="66"/>
  <c r="Y16" i="56"/>
  <c r="Q14" i="66"/>
  <c r="AC22" i="56"/>
  <c r="AN20" i="66"/>
  <c r="AM20" i="66"/>
  <c r="Y15" i="56"/>
  <c r="Q13" i="66"/>
  <c r="Y12" i="56"/>
  <c r="Q10" i="66"/>
  <c r="AC25" i="56"/>
  <c r="AN23" i="66"/>
  <c r="AM23" i="66"/>
  <c r="Y20" i="56"/>
  <c r="Q18" i="66"/>
  <c r="AA12" i="56"/>
  <c r="AE10" i="66"/>
  <c r="K39" i="56"/>
  <c r="O39" i="71"/>
  <c r="AQ48" i="50"/>
  <c r="AR48" i="50"/>
  <c r="AO10" i="50"/>
  <c r="K10" i="50"/>
  <c r="L10" i="50" s="1"/>
  <c r="K57" i="56"/>
  <c r="O57" i="71"/>
  <c r="BH53" i="47"/>
  <c r="BI53" i="47"/>
  <c r="L52" i="56"/>
  <c r="L50" i="47"/>
  <c r="L44" i="56"/>
  <c r="L42" i="47"/>
  <c r="S27" i="56"/>
  <c r="AU25" i="47"/>
  <c r="K25" i="47"/>
  <c r="BF25" i="47"/>
  <c r="BG25" i="47" s="1"/>
  <c r="P22" i="56"/>
  <c r="AE20" i="47"/>
  <c r="K8" i="71"/>
  <c r="AQ31" i="50"/>
  <c r="AR31" i="50"/>
  <c r="AO15" i="50"/>
  <c r="L39" i="56"/>
  <c r="L37" i="47"/>
  <c r="L34" i="56"/>
  <c r="L32" i="47"/>
  <c r="P27" i="56"/>
  <c r="AE25" i="47"/>
  <c r="BF20" i="47"/>
  <c r="BG20" i="47" s="1"/>
  <c r="L15" i="56"/>
  <c r="L13" i="47"/>
  <c r="T23" i="56"/>
  <c r="AZ21" i="47"/>
  <c r="U16" i="56"/>
  <c r="BE14" i="47"/>
  <c r="AQ54" i="61"/>
  <c r="AL54" i="61"/>
  <c r="H51" i="56"/>
  <c r="M51" i="71"/>
  <c r="AR51" i="63"/>
  <c r="AL38" i="61"/>
  <c r="AQ38" i="61"/>
  <c r="H35" i="56"/>
  <c r="M35" i="71"/>
  <c r="AR35" i="63"/>
  <c r="AR46" i="50"/>
  <c r="AQ46" i="50"/>
  <c r="K53" i="56"/>
  <c r="O53" i="71"/>
  <c r="T24" i="56"/>
  <c r="AZ22" i="47"/>
  <c r="O23" i="56"/>
  <c r="Z21" i="47"/>
  <c r="W24" i="56"/>
  <c r="P24" i="71"/>
  <c r="AN51" i="61"/>
  <c r="AI51" i="61"/>
  <c r="E48" i="56"/>
  <c r="AN22" i="61"/>
  <c r="AI22" i="61"/>
  <c r="E19" i="56"/>
  <c r="BH15" i="47"/>
  <c r="BI15" i="47"/>
  <c r="M15" i="56"/>
  <c r="Q13" i="47"/>
  <c r="S18" i="56"/>
  <c r="AU16" i="47"/>
  <c r="AN54" i="61"/>
  <c r="AI54" i="61"/>
  <c r="E51" i="56"/>
  <c r="AN46" i="61"/>
  <c r="AI46" i="61"/>
  <c r="E43" i="56"/>
  <c r="Q13" i="56"/>
  <c r="AJ11" i="47"/>
  <c r="L12" i="56"/>
  <c r="L10" i="47"/>
  <c r="W42" i="56"/>
  <c r="P42" i="71"/>
  <c r="AN57" i="61"/>
  <c r="AI57" i="61"/>
  <c r="E54" i="56"/>
  <c r="AI19" i="61"/>
  <c r="AN19" i="61"/>
  <c r="E16" i="56"/>
  <c r="M22" i="56"/>
  <c r="Q20" i="47"/>
  <c r="W19" i="56"/>
  <c r="P19" i="71"/>
  <c r="I41" i="56"/>
  <c r="N41" i="71"/>
  <c r="AF55" i="56"/>
  <c r="I55" i="71"/>
  <c r="JG54" i="68"/>
  <c r="AH27" i="56"/>
  <c r="G27" i="71"/>
  <c r="AH42" i="56"/>
  <c r="G42" i="71"/>
  <c r="AH33" i="56"/>
  <c r="G33" i="71"/>
  <c r="Z56" i="56"/>
  <c r="V54" i="66"/>
  <c r="AC51" i="56"/>
  <c r="AN49" i="66"/>
  <c r="AM49" i="66"/>
  <c r="AC43" i="56"/>
  <c r="AN41" i="66"/>
  <c r="AM41" i="66"/>
  <c r="AC35" i="56"/>
  <c r="AN33" i="66"/>
  <c r="AM33" i="66"/>
  <c r="Z26" i="56"/>
  <c r="V24" i="66"/>
  <c r="AA20" i="56"/>
  <c r="AE18" i="66"/>
  <c r="AC10" i="56"/>
  <c r="AN8" i="66"/>
  <c r="AM8" i="66"/>
  <c r="AC52" i="56"/>
  <c r="AN50" i="66"/>
  <c r="AM50" i="66"/>
  <c r="AD57" i="56"/>
  <c r="Q57" i="71"/>
  <c r="AK53" i="66"/>
  <c r="AL53" i="66" s="1"/>
  <c r="K53" i="66"/>
  <c r="Y27" i="56"/>
  <c r="Q25" i="66"/>
  <c r="AC26" i="56"/>
  <c r="AN24" i="66"/>
  <c r="AM24" i="66"/>
  <c r="AA23" i="56"/>
  <c r="AE21" i="66"/>
  <c r="Y19" i="56"/>
  <c r="Q17" i="66"/>
  <c r="AC18" i="56"/>
  <c r="AN16" i="66"/>
  <c r="AM16" i="66"/>
  <c r="AA15" i="56"/>
  <c r="AE13" i="66"/>
  <c r="Y11" i="56"/>
  <c r="Q9" i="66"/>
  <c r="Y8" i="56"/>
  <c r="Q6" i="66"/>
  <c r="X52" i="56"/>
  <c r="L50" i="66"/>
  <c r="AC45" i="56"/>
  <c r="AN43" i="66"/>
  <c r="AM43" i="66"/>
  <c r="X44" i="56"/>
  <c r="L42" i="66"/>
  <c r="AC37" i="56"/>
  <c r="AN35" i="66"/>
  <c r="AM35" i="66"/>
  <c r="X36" i="56"/>
  <c r="L34" i="66"/>
  <c r="AC29" i="56"/>
  <c r="AN27" i="66"/>
  <c r="AM27" i="66"/>
  <c r="X28" i="56"/>
  <c r="L26" i="66"/>
  <c r="Z25" i="56"/>
  <c r="V23" i="66"/>
  <c r="X21" i="56"/>
  <c r="L19" i="66"/>
  <c r="X20" i="56"/>
  <c r="L18" i="66"/>
  <c r="Z17" i="56"/>
  <c r="V15" i="66"/>
  <c r="X13" i="56"/>
  <c r="L11" i="66"/>
  <c r="AC47" i="56"/>
  <c r="AN45" i="66"/>
  <c r="AM45" i="66"/>
  <c r="X46" i="56"/>
  <c r="L44" i="66"/>
  <c r="AC39" i="56"/>
  <c r="AN37" i="66"/>
  <c r="AM37" i="66"/>
  <c r="X38" i="56"/>
  <c r="L36" i="66"/>
  <c r="AC31" i="56"/>
  <c r="AN29" i="66"/>
  <c r="AM29" i="66"/>
  <c r="X30" i="56"/>
  <c r="L28" i="66"/>
  <c r="AA24" i="56"/>
  <c r="AE22" i="66"/>
  <c r="Z22" i="56"/>
  <c r="V20" i="66"/>
  <c r="AB20" i="56"/>
  <c r="AJ18" i="66"/>
  <c r="AA16" i="56"/>
  <c r="AE14" i="66"/>
  <c r="Z14" i="56"/>
  <c r="V12" i="66"/>
  <c r="AB12" i="56"/>
  <c r="AJ10" i="66"/>
  <c r="Z8" i="56"/>
  <c r="V6" i="66"/>
  <c r="X25" i="56"/>
  <c r="L23" i="66"/>
  <c r="X24" i="56"/>
  <c r="L22" i="66"/>
  <c r="Z21" i="56"/>
  <c r="V19" i="66"/>
  <c r="X17" i="56"/>
  <c r="L15" i="66"/>
  <c r="X16" i="56"/>
  <c r="L14" i="66"/>
  <c r="Z13" i="56"/>
  <c r="V11" i="66"/>
  <c r="K7" i="66"/>
  <c r="AK7" i="66"/>
  <c r="AL7" i="66" s="1"/>
  <c r="AO41" i="50"/>
  <c r="AP41" i="50" s="1"/>
  <c r="K41" i="50"/>
  <c r="L41" i="50" s="1"/>
  <c r="AO9" i="50"/>
  <c r="K9" i="50"/>
  <c r="L9" i="50" s="1"/>
  <c r="K36" i="50"/>
  <c r="L36" i="50" s="1"/>
  <c r="AO36" i="50"/>
  <c r="AP36" i="50" s="1"/>
  <c r="AM16" i="50"/>
  <c r="AN16" i="50" s="1"/>
  <c r="AO51" i="50"/>
  <c r="AP51" i="50" s="1"/>
  <c r="AO35" i="50"/>
  <c r="AP35" i="50" s="1"/>
  <c r="AM20" i="50"/>
  <c r="AN20" i="50" s="1"/>
  <c r="K55" i="56"/>
  <c r="O55" i="71"/>
  <c r="K38" i="56"/>
  <c r="O38" i="71"/>
  <c r="K31" i="56"/>
  <c r="O31" i="71"/>
  <c r="K29" i="56"/>
  <c r="O29" i="71"/>
  <c r="K23" i="56"/>
  <c r="O23" i="71"/>
  <c r="K21" i="56"/>
  <c r="O21" i="71"/>
  <c r="L41" i="56"/>
  <c r="L39" i="47"/>
  <c r="AO42" i="50"/>
  <c r="AP42" i="50" s="1"/>
  <c r="K42" i="50"/>
  <c r="L42" i="50" s="1"/>
  <c r="AO32" i="50"/>
  <c r="AP32" i="50" s="1"/>
  <c r="K56" i="56"/>
  <c r="O56" i="71"/>
  <c r="K18" i="56"/>
  <c r="O18" i="71"/>
  <c r="K11" i="56"/>
  <c r="O11" i="71"/>
  <c r="P57" i="56"/>
  <c r="AE55" i="47"/>
  <c r="P49" i="56"/>
  <c r="AE47" i="47"/>
  <c r="U42" i="56"/>
  <c r="BE40" i="47"/>
  <c r="AO45" i="50"/>
  <c r="AP45" i="50" s="1"/>
  <c r="AO29" i="50"/>
  <c r="AP29" i="50" s="1"/>
  <c r="AO13" i="50"/>
  <c r="K47" i="56"/>
  <c r="O47" i="71"/>
  <c r="K48" i="47"/>
  <c r="BF48" i="47"/>
  <c r="BG48" i="47" s="1"/>
  <c r="AM23" i="50"/>
  <c r="AN23" i="50" s="1"/>
  <c r="AO8" i="50"/>
  <c r="M21" i="46"/>
  <c r="K21" i="46"/>
  <c r="Q21" i="46"/>
  <c r="O21" i="46"/>
  <c r="R55" i="56"/>
  <c r="AP53" i="47"/>
  <c r="Q54" i="56"/>
  <c r="AJ52" i="47"/>
  <c r="R51" i="56"/>
  <c r="AP49" i="47"/>
  <c r="Q50" i="56"/>
  <c r="AJ48" i="47"/>
  <c r="R47" i="56"/>
  <c r="AP45" i="47"/>
  <c r="Q46" i="56"/>
  <c r="AJ44" i="47"/>
  <c r="R43" i="56"/>
  <c r="AP41" i="47"/>
  <c r="M42" i="56"/>
  <c r="Q40" i="47"/>
  <c r="U38" i="56"/>
  <c r="BE36" i="47"/>
  <c r="U32" i="56"/>
  <c r="BE30" i="47"/>
  <c r="T31" i="56"/>
  <c r="AZ29" i="47"/>
  <c r="M27" i="56"/>
  <c r="Q25" i="47"/>
  <c r="BF23" i="47"/>
  <c r="BG23" i="47" s="1"/>
  <c r="K23" i="47"/>
  <c r="R22" i="56"/>
  <c r="AP20" i="47"/>
  <c r="BF17" i="47"/>
  <c r="BG17" i="47" s="1"/>
  <c r="K17" i="47"/>
  <c r="I54" i="56"/>
  <c r="N54" i="71"/>
  <c r="I46" i="56"/>
  <c r="N46" i="71"/>
  <c r="I38" i="56"/>
  <c r="N38" i="71"/>
  <c r="K12" i="71"/>
  <c r="AO23" i="50"/>
  <c r="AM17" i="50"/>
  <c r="AN17" i="50" s="1"/>
  <c r="R11" i="50"/>
  <c r="S11" i="50" s="1"/>
  <c r="BF40" i="47"/>
  <c r="BG40" i="47" s="1"/>
  <c r="BF37" i="47"/>
  <c r="BG37" i="47" s="1"/>
  <c r="BH32" i="47"/>
  <c r="BI32" i="47"/>
  <c r="U27" i="56"/>
  <c r="BE25" i="47"/>
  <c r="M25" i="56"/>
  <c r="Q23" i="47"/>
  <c r="O22" i="56"/>
  <c r="Z20" i="47"/>
  <c r="O21" i="56"/>
  <c r="Z19" i="47"/>
  <c r="U19" i="56"/>
  <c r="BE17" i="47"/>
  <c r="N17" i="56"/>
  <c r="U15" i="47"/>
  <c r="L40" i="56"/>
  <c r="L38" i="47"/>
  <c r="P30" i="56"/>
  <c r="AE28" i="47"/>
  <c r="L26" i="56"/>
  <c r="L24" i="47"/>
  <c r="N24" i="56"/>
  <c r="U22" i="47"/>
  <c r="S21" i="56"/>
  <c r="AU19" i="47"/>
  <c r="T19" i="56"/>
  <c r="AZ17" i="47"/>
  <c r="R17" i="56"/>
  <c r="AP15" i="47"/>
  <c r="I52" i="56"/>
  <c r="N52" i="71"/>
  <c r="AQ50" i="61"/>
  <c r="AL50" i="61"/>
  <c r="H47" i="56"/>
  <c r="M47" i="71"/>
  <c r="AR47" i="63"/>
  <c r="I36" i="56"/>
  <c r="N36" i="71"/>
  <c r="R26" i="50"/>
  <c r="S26" i="50" s="1"/>
  <c r="AO22" i="50"/>
  <c r="R16" i="50"/>
  <c r="S16" i="50" s="1"/>
  <c r="AM10" i="50"/>
  <c r="AN10" i="50" s="1"/>
  <c r="AO6" i="50"/>
  <c r="AP16" i="50" s="1"/>
  <c r="K45" i="56"/>
  <c r="O45" i="71"/>
  <c r="L38" i="56"/>
  <c r="L36" i="47"/>
  <c r="T27" i="56"/>
  <c r="AZ25" i="47"/>
  <c r="N25" i="56"/>
  <c r="U23" i="47"/>
  <c r="Q23" i="56"/>
  <c r="AJ21" i="47"/>
  <c r="BF21" i="47"/>
  <c r="BG21" i="47" s="1"/>
  <c r="L21" i="56"/>
  <c r="L19" i="47"/>
  <c r="AP50" i="61"/>
  <c r="AK50" i="61"/>
  <c r="G47" i="56"/>
  <c r="L47" i="71"/>
  <c r="N18" i="56"/>
  <c r="U16" i="47"/>
  <c r="N14" i="56"/>
  <c r="U12" i="47"/>
  <c r="N13" i="56"/>
  <c r="U11" i="47"/>
  <c r="L9" i="56"/>
  <c r="L7" i="47"/>
  <c r="BH6" i="47"/>
  <c r="BI6" i="47"/>
  <c r="W52" i="56"/>
  <c r="P52" i="71"/>
  <c r="W36" i="56"/>
  <c r="P36" i="71"/>
  <c r="W20" i="56"/>
  <c r="P20" i="71"/>
  <c r="D21" i="46"/>
  <c r="B21" i="46"/>
  <c r="H21" i="46"/>
  <c r="F21" i="46"/>
  <c r="AN55" i="61"/>
  <c r="AI55" i="61"/>
  <c r="E52" i="56"/>
  <c r="AI39" i="61"/>
  <c r="AN39" i="61"/>
  <c r="E36" i="56"/>
  <c r="I30" i="56"/>
  <c r="N30" i="71"/>
  <c r="AK25" i="61"/>
  <c r="AP25" i="61"/>
  <c r="G22" i="56"/>
  <c r="L22" i="71"/>
  <c r="AN24" i="61"/>
  <c r="AI24" i="61"/>
  <c r="E21" i="56"/>
  <c r="AI21" i="63"/>
  <c r="AN14" i="61"/>
  <c r="AI14" i="61"/>
  <c r="E11" i="56"/>
  <c r="AN18" i="61"/>
  <c r="AI18" i="61"/>
  <c r="E15" i="56"/>
  <c r="BF22" i="47"/>
  <c r="BG22" i="47" s="1"/>
  <c r="BF18" i="47"/>
  <c r="BG18" i="47" s="1"/>
  <c r="M18" i="56"/>
  <c r="Q16" i="47"/>
  <c r="L17" i="56"/>
  <c r="L15" i="47"/>
  <c r="M11" i="56"/>
  <c r="Q9" i="47"/>
  <c r="BI8" i="47"/>
  <c r="BH8" i="47"/>
  <c r="W57" i="56"/>
  <c r="P57" i="71"/>
  <c r="W41" i="56"/>
  <c r="P41" i="71"/>
  <c r="W25" i="56"/>
  <c r="P25" i="71"/>
  <c r="W9" i="56"/>
  <c r="AN56" i="61"/>
  <c r="AI56" i="61"/>
  <c r="E53" i="56"/>
  <c r="AN48" i="61"/>
  <c r="AI48" i="61"/>
  <c r="E45" i="56"/>
  <c r="AN40" i="61"/>
  <c r="AI40" i="61"/>
  <c r="E37" i="56"/>
  <c r="AK34" i="61"/>
  <c r="AP34" i="61"/>
  <c r="G31" i="56"/>
  <c r="L31" i="71"/>
  <c r="AI25" i="61"/>
  <c r="AN25" i="61"/>
  <c r="E22" i="56"/>
  <c r="AI22" i="63"/>
  <c r="AN30" i="61"/>
  <c r="AI30" i="61"/>
  <c r="E27" i="56"/>
  <c r="JQ49" i="68"/>
  <c r="JQ45" i="68"/>
  <c r="BH10" i="47"/>
  <c r="BI10" i="47"/>
  <c r="S9" i="56"/>
  <c r="AU7" i="47"/>
  <c r="W54" i="56"/>
  <c r="P54" i="71"/>
  <c r="W38" i="56"/>
  <c r="P38" i="71"/>
  <c r="W22" i="56"/>
  <c r="P22" i="71"/>
  <c r="AN53" i="61"/>
  <c r="AI53" i="61"/>
  <c r="E50" i="56"/>
  <c r="AI37" i="61"/>
  <c r="AN37" i="61"/>
  <c r="E34" i="56"/>
  <c r="AI29" i="61"/>
  <c r="AN29" i="61"/>
  <c r="E26" i="56"/>
  <c r="AI26" i="63"/>
  <c r="F60" i="56"/>
  <c r="F61" i="56" s="1"/>
  <c r="P24" i="56"/>
  <c r="AE22" i="47"/>
  <c r="R16" i="56"/>
  <c r="AP14" i="47"/>
  <c r="N15" i="56"/>
  <c r="U13" i="47"/>
  <c r="U13" i="56"/>
  <c r="BE11" i="47"/>
  <c r="S11" i="56"/>
  <c r="AU9" i="47"/>
  <c r="P20" i="56"/>
  <c r="AE18" i="47"/>
  <c r="W47" i="56"/>
  <c r="P47" i="71"/>
  <c r="W31" i="56"/>
  <c r="P31" i="71"/>
  <c r="W15" i="56"/>
  <c r="P15" i="71"/>
  <c r="I45" i="56"/>
  <c r="N45" i="71"/>
  <c r="AN34" i="61"/>
  <c r="AI34" i="61"/>
  <c r="E31" i="56"/>
  <c r="AM10" i="63"/>
  <c r="AP10" i="63" s="1"/>
  <c r="JQ54" i="68"/>
  <c r="AG45" i="56"/>
  <c r="J45" i="71"/>
  <c r="AF54" i="56"/>
  <c r="I54" i="71"/>
  <c r="JG53" i="68"/>
  <c r="JQ23" i="68"/>
  <c r="JD23" i="68" s="1"/>
  <c r="AN28" i="61"/>
  <c r="AI28" i="61"/>
  <c r="E25" i="56"/>
  <c r="AI25" i="63"/>
  <c r="AG48" i="56"/>
  <c r="J48" i="71"/>
  <c r="JQ32" i="68"/>
  <c r="JQ43" i="68"/>
  <c r="JQ41" i="68"/>
  <c r="AF40" i="56"/>
  <c r="I40" i="71"/>
  <c r="JG39" i="68"/>
  <c r="JQ39" i="68"/>
  <c r="JQ38" i="68"/>
  <c r="AK7" i="69"/>
  <c r="AP7" i="69" s="1"/>
  <c r="AX7" i="69" s="1"/>
  <c r="AY7" i="69" s="1"/>
  <c r="AH47" i="56"/>
  <c r="G47" i="71"/>
  <c r="AH31" i="56"/>
  <c r="G31" i="71"/>
  <c r="AH15" i="56"/>
  <c r="G15" i="71"/>
  <c r="K7" i="71"/>
  <c r="AQ7" i="63"/>
  <c r="JQ16" i="68"/>
  <c r="JD16" i="68" s="1"/>
  <c r="JQ12" i="68"/>
  <c r="JD12" i="68" s="1"/>
  <c r="AH46" i="56"/>
  <c r="G46" i="71"/>
  <c r="AH30" i="56"/>
  <c r="G30" i="71"/>
  <c r="AH14" i="56"/>
  <c r="G14" i="71"/>
  <c r="AH53" i="56"/>
  <c r="G53" i="71"/>
  <c r="AH37" i="56"/>
  <c r="G37" i="71"/>
  <c r="AH21" i="56"/>
  <c r="G21" i="71"/>
  <c r="JQ13" i="68"/>
  <c r="JD13" i="68" s="1"/>
  <c r="JE12" i="68"/>
  <c r="AH44" i="56"/>
  <c r="G44" i="71"/>
  <c r="AH28" i="56"/>
  <c r="G28" i="71"/>
  <c r="AH12" i="56"/>
  <c r="G12" i="71"/>
  <c r="AK11" i="69"/>
  <c r="AP11" i="69" s="1"/>
  <c r="AX11" i="69" s="1"/>
  <c r="AY11" i="69" s="1"/>
  <c r="K25" i="68"/>
  <c r="JE25" i="68" s="1"/>
  <c r="JQ11" i="68"/>
  <c r="JD11" i="68" s="1"/>
  <c r="JE10" i="68"/>
  <c r="AH56" i="56"/>
  <c r="G56" i="71"/>
  <c r="AH40" i="56"/>
  <c r="G40" i="71"/>
  <c r="AH24" i="56"/>
  <c r="G24" i="71"/>
  <c r="Z23" i="56"/>
  <c r="V21" i="66"/>
  <c r="Y24" i="56"/>
  <c r="Q22" i="66"/>
  <c r="AC13" i="56"/>
  <c r="AN11" i="66"/>
  <c r="AM11" i="66"/>
  <c r="AA27" i="56"/>
  <c r="AE25" i="66"/>
  <c r="AA19" i="56"/>
  <c r="AE17" i="66"/>
  <c r="Y23" i="65"/>
  <c r="X23" i="65"/>
  <c r="AB23" i="56"/>
  <c r="AJ21" i="66"/>
  <c r="AB15" i="56"/>
  <c r="AJ13" i="66"/>
  <c r="K34" i="56"/>
  <c r="O34" i="71"/>
  <c r="K25" i="56"/>
  <c r="O25" i="71"/>
  <c r="BI39" i="47"/>
  <c r="BH39" i="47"/>
  <c r="BF55" i="47"/>
  <c r="BG55" i="47" s="1"/>
  <c r="K55" i="47"/>
  <c r="AQ27" i="50"/>
  <c r="AR27" i="50"/>
  <c r="M24" i="56"/>
  <c r="Q22" i="47"/>
  <c r="K24" i="71"/>
  <c r="AQ24" i="63"/>
  <c r="AO47" i="50"/>
  <c r="AP47" i="50" s="1"/>
  <c r="L42" i="56"/>
  <c r="L40" i="47"/>
  <c r="U20" i="56"/>
  <c r="BE18" i="47"/>
  <c r="N21" i="56"/>
  <c r="U19" i="47"/>
  <c r="I56" i="56"/>
  <c r="N56" i="71"/>
  <c r="I40" i="56"/>
  <c r="N40" i="71"/>
  <c r="AR30" i="50"/>
  <c r="AQ30" i="50"/>
  <c r="Q26" i="56"/>
  <c r="AJ24" i="47"/>
  <c r="L23" i="56"/>
  <c r="L21" i="47"/>
  <c r="S13" i="56"/>
  <c r="AU11" i="47"/>
  <c r="W56" i="56"/>
  <c r="P56" i="71"/>
  <c r="L24" i="56"/>
  <c r="L22" i="47"/>
  <c r="L20" i="56"/>
  <c r="L18" i="47"/>
  <c r="BI9" i="47"/>
  <c r="BH9" i="47"/>
  <c r="AL34" i="61"/>
  <c r="AQ34" i="61"/>
  <c r="H31" i="56"/>
  <c r="M31" i="71"/>
  <c r="AR31" i="63"/>
  <c r="BI16" i="47"/>
  <c r="BH16" i="47"/>
  <c r="S8" i="56"/>
  <c r="AU6" i="47"/>
  <c r="W10" i="56"/>
  <c r="P10" i="71"/>
  <c r="AI41" i="61"/>
  <c r="AN41" i="61"/>
  <c r="E38" i="56"/>
  <c r="AJ9" i="61"/>
  <c r="U14" i="56"/>
  <c r="BE12" i="47"/>
  <c r="R12" i="56"/>
  <c r="AP10" i="47"/>
  <c r="P11" i="56"/>
  <c r="AE9" i="47"/>
  <c r="R19" i="56"/>
  <c r="AP17" i="47"/>
  <c r="AN17" i="61"/>
  <c r="AI17" i="61"/>
  <c r="E14" i="56"/>
  <c r="AI14" i="63"/>
  <c r="AN13" i="61"/>
  <c r="AI13" i="61"/>
  <c r="E10" i="56"/>
  <c r="AI10" i="63"/>
  <c r="AG50" i="56"/>
  <c r="J50" i="71"/>
  <c r="AF39" i="56"/>
  <c r="I39" i="71"/>
  <c r="JG38" i="68"/>
  <c r="AH11" i="56"/>
  <c r="G11" i="71"/>
  <c r="AP5" i="69"/>
  <c r="AX5" i="69" s="1"/>
  <c r="AK12" i="69"/>
  <c r="AP12" i="69" s="1"/>
  <c r="AX12" i="69" s="1"/>
  <c r="AY12" i="69" s="1"/>
  <c r="AK8" i="69"/>
  <c r="AP8" i="69" s="1"/>
  <c r="AX8" i="69" s="1"/>
  <c r="AY8" i="69" s="1"/>
  <c r="AH26" i="56"/>
  <c r="G26" i="71"/>
  <c r="AH10" i="56"/>
  <c r="G10" i="71"/>
  <c r="AH17" i="56"/>
  <c r="G17" i="71"/>
  <c r="X57" i="56"/>
  <c r="L55" i="66"/>
  <c r="K51" i="66"/>
  <c r="AK51" i="66"/>
  <c r="AL51" i="66" s="1"/>
  <c r="X51" i="56"/>
  <c r="L49" i="66"/>
  <c r="AC50" i="56"/>
  <c r="AN48" i="66"/>
  <c r="AM48" i="66"/>
  <c r="X43" i="56"/>
  <c r="L41" i="66"/>
  <c r="AC42" i="56"/>
  <c r="AN40" i="66"/>
  <c r="AM40" i="66"/>
  <c r="X35" i="56"/>
  <c r="L33" i="66"/>
  <c r="AC34" i="56"/>
  <c r="AN32" i="66"/>
  <c r="AM32" i="66"/>
  <c r="AC27" i="56"/>
  <c r="AN25" i="66"/>
  <c r="AM25" i="66"/>
  <c r="AB25" i="56"/>
  <c r="AJ23" i="66"/>
  <c r="Y22" i="56"/>
  <c r="Q20" i="66"/>
  <c r="AC19" i="56"/>
  <c r="AN17" i="66"/>
  <c r="AM17" i="66"/>
  <c r="AB17" i="56"/>
  <c r="AJ15" i="66"/>
  <c r="Y14" i="56"/>
  <c r="Q12" i="66"/>
  <c r="X10" i="56"/>
  <c r="L8" i="66"/>
  <c r="AC54" i="56"/>
  <c r="AN52" i="66"/>
  <c r="AM52" i="66"/>
  <c r="AB26" i="56"/>
  <c r="AJ24" i="66"/>
  <c r="AA22" i="56"/>
  <c r="AE20" i="66"/>
  <c r="Z20" i="56"/>
  <c r="V18" i="66"/>
  <c r="AB18" i="56"/>
  <c r="AJ16" i="66"/>
  <c r="AA14" i="56"/>
  <c r="AE12" i="66"/>
  <c r="X12" i="56"/>
  <c r="L10" i="66"/>
  <c r="AA8" i="56"/>
  <c r="AE6" i="66"/>
  <c r="Z27" i="56"/>
  <c r="V25" i="66"/>
  <c r="X23" i="56"/>
  <c r="L21" i="66"/>
  <c r="X22" i="56"/>
  <c r="L20" i="66"/>
  <c r="Z19" i="56"/>
  <c r="V17" i="66"/>
  <c r="X15" i="56"/>
  <c r="L13" i="66"/>
  <c r="X14" i="56"/>
  <c r="L12" i="66"/>
  <c r="AB11" i="56"/>
  <c r="AJ9" i="66"/>
  <c r="Y21" i="65"/>
  <c r="X21" i="65"/>
  <c r="X49" i="56"/>
  <c r="L47" i="66"/>
  <c r="AC48" i="56"/>
  <c r="AN46" i="66"/>
  <c r="AM46" i="66"/>
  <c r="X41" i="56"/>
  <c r="L39" i="66"/>
  <c r="AC40" i="56"/>
  <c r="AN38" i="66"/>
  <c r="AM38" i="66"/>
  <c r="X33" i="56"/>
  <c r="L31" i="66"/>
  <c r="AC32" i="56"/>
  <c r="AN30" i="66"/>
  <c r="AM30" i="66"/>
  <c r="AA26" i="56"/>
  <c r="AE24" i="66"/>
  <c r="Z24" i="56"/>
  <c r="V22" i="66"/>
  <c r="AB22" i="56"/>
  <c r="AJ20" i="66"/>
  <c r="AA18" i="56"/>
  <c r="AE16" i="66"/>
  <c r="Z16" i="56"/>
  <c r="V14" i="66"/>
  <c r="AB14" i="56"/>
  <c r="AJ12" i="66"/>
  <c r="Z10" i="56"/>
  <c r="V8" i="66"/>
  <c r="AO25" i="50"/>
  <c r="AP25" i="50" s="1"/>
  <c r="K25" i="50"/>
  <c r="L25" i="50" s="1"/>
  <c r="K52" i="50"/>
  <c r="L52" i="50" s="1"/>
  <c r="AO52" i="50"/>
  <c r="AP52" i="50" s="1"/>
  <c r="K20" i="50"/>
  <c r="L20" i="50" s="1"/>
  <c r="AO20" i="50"/>
  <c r="AP20" i="50" s="1"/>
  <c r="K49" i="56"/>
  <c r="O49" i="71"/>
  <c r="K37" i="56"/>
  <c r="O37" i="71"/>
  <c r="K30" i="56"/>
  <c r="O30" i="71"/>
  <c r="K22" i="56"/>
  <c r="O22" i="71"/>
  <c r="K13" i="56"/>
  <c r="O13" i="71"/>
  <c r="AO56" i="50"/>
  <c r="AP56" i="50" s="1"/>
  <c r="K40" i="56"/>
  <c r="O40" i="71"/>
  <c r="K19" i="56"/>
  <c r="O19" i="71"/>
  <c r="K10" i="56"/>
  <c r="O10" i="71"/>
  <c r="P53" i="56"/>
  <c r="AE51" i="47"/>
  <c r="P45" i="56"/>
  <c r="AE43" i="47"/>
  <c r="Q41" i="56"/>
  <c r="AJ39" i="47"/>
  <c r="AO11" i="50"/>
  <c r="AP11" i="50" s="1"/>
  <c r="K41" i="56"/>
  <c r="O41" i="71"/>
  <c r="K52" i="47"/>
  <c r="BF52" i="47"/>
  <c r="BG52" i="47" s="1"/>
  <c r="K44" i="47"/>
  <c r="BF44" i="47"/>
  <c r="BG44" i="47" s="1"/>
  <c r="AO34" i="50"/>
  <c r="AP34" i="50" s="1"/>
  <c r="K34" i="50"/>
  <c r="L34" i="50" s="1"/>
  <c r="AO24" i="50"/>
  <c r="AP24" i="50" s="1"/>
  <c r="AO18" i="50"/>
  <c r="AP18" i="50" s="1"/>
  <c r="K18" i="50"/>
  <c r="L18" i="50" s="1"/>
  <c r="R15" i="50"/>
  <c r="S15" i="50" s="1"/>
  <c r="AM7" i="50"/>
  <c r="AN7" i="50" s="1"/>
  <c r="K48" i="56"/>
  <c r="O48" i="71"/>
  <c r="K15" i="56"/>
  <c r="O15" i="71"/>
  <c r="S40" i="56"/>
  <c r="AU38" i="47"/>
  <c r="L55" i="56"/>
  <c r="L53" i="47"/>
  <c r="BI50" i="47"/>
  <c r="BH50" i="47"/>
  <c r="L47" i="56"/>
  <c r="L45" i="47"/>
  <c r="BI42" i="47"/>
  <c r="BH42" i="47"/>
  <c r="Q27" i="56"/>
  <c r="AJ25" i="47"/>
  <c r="S26" i="56"/>
  <c r="AU24" i="47"/>
  <c r="U23" i="56"/>
  <c r="BE21" i="47"/>
  <c r="M21" i="56"/>
  <c r="Q19" i="47"/>
  <c r="S14" i="56"/>
  <c r="AU12" i="47"/>
  <c r="I50" i="56"/>
  <c r="N50" i="71"/>
  <c r="I42" i="56"/>
  <c r="N42" i="71"/>
  <c r="I34" i="56"/>
  <c r="N34" i="71"/>
  <c r="K20" i="71"/>
  <c r="AM19" i="50"/>
  <c r="AN19" i="50" s="1"/>
  <c r="AO7" i="50"/>
  <c r="AP7" i="50" s="1"/>
  <c r="BF29" i="47"/>
  <c r="BG29" i="47" s="1"/>
  <c r="L29" i="56"/>
  <c r="L27" i="47"/>
  <c r="R26" i="56"/>
  <c r="AP24" i="47"/>
  <c r="O24" i="56"/>
  <c r="Z22" i="47"/>
  <c r="L22" i="56"/>
  <c r="L20" i="47"/>
  <c r="R20" i="56"/>
  <c r="AP18" i="47"/>
  <c r="R18" i="56"/>
  <c r="AP16" i="47"/>
  <c r="BI13" i="47"/>
  <c r="BH13" i="47"/>
  <c r="L56" i="56"/>
  <c r="L54" i="47"/>
  <c r="BF49" i="47"/>
  <c r="BG49" i="47" s="1"/>
  <c r="L48" i="56"/>
  <c r="L46" i="47"/>
  <c r="BF41" i="47"/>
  <c r="BG41" i="47" s="1"/>
  <c r="L36" i="56"/>
  <c r="L34" i="47"/>
  <c r="BI33" i="47"/>
  <c r="BH33" i="47"/>
  <c r="BF31" i="47"/>
  <c r="BG31" i="47" s="1"/>
  <c r="K31" i="47"/>
  <c r="O26" i="56"/>
  <c r="Z24" i="47"/>
  <c r="O25" i="56"/>
  <c r="Z23" i="47"/>
  <c r="Q22" i="56"/>
  <c r="AJ20" i="47"/>
  <c r="T20" i="56"/>
  <c r="AZ18" i="47"/>
  <c r="T18" i="56"/>
  <c r="AZ16" i="47"/>
  <c r="Q15" i="56"/>
  <c r="AJ13" i="47"/>
  <c r="AQ58" i="61"/>
  <c r="AL58" i="61"/>
  <c r="H55" i="56"/>
  <c r="M55" i="71"/>
  <c r="AR55" i="63"/>
  <c r="I44" i="56"/>
  <c r="N44" i="71"/>
  <c r="AQ42" i="61"/>
  <c r="AL42" i="61"/>
  <c r="H39" i="56"/>
  <c r="M39" i="71"/>
  <c r="AR39" i="63"/>
  <c r="AM26" i="50"/>
  <c r="AN26" i="50" s="1"/>
  <c r="L37" i="56"/>
  <c r="L35" i="47"/>
  <c r="R29" i="56"/>
  <c r="AP27" i="47"/>
  <c r="U25" i="56"/>
  <c r="BE23" i="47"/>
  <c r="R24" i="56"/>
  <c r="AP22" i="47"/>
  <c r="N23" i="56"/>
  <c r="U21" i="47"/>
  <c r="S22" i="56"/>
  <c r="AU20" i="47"/>
  <c r="AP58" i="61"/>
  <c r="AK58" i="61"/>
  <c r="G55" i="56"/>
  <c r="L55" i="71"/>
  <c r="AP42" i="61"/>
  <c r="AK42" i="61"/>
  <c r="G39" i="56"/>
  <c r="L39" i="71"/>
  <c r="Q12" i="56"/>
  <c r="AJ10" i="47"/>
  <c r="Q11" i="56"/>
  <c r="AJ9" i="47"/>
  <c r="Q9" i="56"/>
  <c r="AJ7" i="47"/>
  <c r="N16" i="56"/>
  <c r="U14" i="47"/>
  <c r="W44" i="56"/>
  <c r="P44" i="71"/>
  <c r="W28" i="56"/>
  <c r="P28" i="71"/>
  <c r="W12" i="56"/>
  <c r="P12" i="71"/>
  <c r="AN47" i="61"/>
  <c r="AI47" i="61"/>
  <c r="E44" i="56"/>
  <c r="AQ27" i="63"/>
  <c r="AI21" i="61"/>
  <c r="AN21" i="61"/>
  <c r="E18" i="56"/>
  <c r="AI18" i="63"/>
  <c r="AN26" i="61"/>
  <c r="AI26" i="61"/>
  <c r="E23" i="56"/>
  <c r="BF30" i="47"/>
  <c r="BG30" i="47" s="1"/>
  <c r="S16" i="56"/>
  <c r="AU14" i="47"/>
  <c r="M14" i="56"/>
  <c r="Q12" i="47"/>
  <c r="L11" i="56"/>
  <c r="L9" i="47"/>
  <c r="M10" i="56"/>
  <c r="Q8" i="47"/>
  <c r="S20" i="56"/>
  <c r="AU18" i="47"/>
  <c r="W49" i="56"/>
  <c r="P49" i="71"/>
  <c r="W33" i="56"/>
  <c r="P33" i="71"/>
  <c r="W17" i="56"/>
  <c r="P17" i="71"/>
  <c r="AN60" i="61"/>
  <c r="AI60" i="61"/>
  <c r="E57" i="56"/>
  <c r="AN52" i="61"/>
  <c r="AI52" i="61"/>
  <c r="E49" i="56"/>
  <c r="AI44" i="61"/>
  <c r="AN44" i="61"/>
  <c r="E41" i="56"/>
  <c r="AN36" i="61"/>
  <c r="AI36" i="61"/>
  <c r="E33" i="56"/>
  <c r="AI35" i="61"/>
  <c r="AN35" i="61"/>
  <c r="E32" i="56"/>
  <c r="AN32" i="61"/>
  <c r="AI32" i="61"/>
  <c r="E29" i="56"/>
  <c r="AI31" i="61"/>
  <c r="AN31" i="61"/>
  <c r="E28" i="56"/>
  <c r="AM16" i="63"/>
  <c r="AP16" i="63" s="1"/>
  <c r="AQ16" i="63" s="1"/>
  <c r="AI15" i="63"/>
  <c r="AM12" i="63"/>
  <c r="AP12" i="63" s="1"/>
  <c r="Q21" i="56"/>
  <c r="AJ19" i="47"/>
  <c r="L18" i="56"/>
  <c r="L16" i="47"/>
  <c r="BI11" i="47"/>
  <c r="BH11" i="47"/>
  <c r="Q8" i="56"/>
  <c r="AJ6" i="47"/>
  <c r="W46" i="56"/>
  <c r="P46" i="71"/>
  <c r="W30" i="56"/>
  <c r="P30" i="71"/>
  <c r="W14" i="56"/>
  <c r="P14" i="71"/>
  <c r="AN45" i="61"/>
  <c r="AI45" i="61"/>
  <c r="E42" i="56"/>
  <c r="AM20" i="63"/>
  <c r="AP20" i="63" s="1"/>
  <c r="AQ20" i="63" s="1"/>
  <c r="AI19" i="63"/>
  <c r="AM14" i="63"/>
  <c r="AP14" i="63" s="1"/>
  <c r="AN16" i="61"/>
  <c r="AI16" i="61"/>
  <c r="E13" i="56"/>
  <c r="AI13" i="63"/>
  <c r="AO9" i="61"/>
  <c r="W17" i="61"/>
  <c r="L28" i="56"/>
  <c r="L26" i="47"/>
  <c r="N20" i="56"/>
  <c r="U18" i="47"/>
  <c r="S17" i="56"/>
  <c r="AU15" i="47"/>
  <c r="BF14" i="47"/>
  <c r="BG14" i="47" s="1"/>
  <c r="R14" i="56"/>
  <c r="AP12" i="47"/>
  <c r="L14" i="56"/>
  <c r="L12" i="47"/>
  <c r="P12" i="56"/>
  <c r="AE10" i="47"/>
  <c r="N11" i="56"/>
  <c r="U9" i="47"/>
  <c r="M9" i="56"/>
  <c r="Q7" i="47"/>
  <c r="R27" i="56"/>
  <c r="AP25" i="47"/>
  <c r="W55" i="56"/>
  <c r="P55" i="71"/>
  <c r="W39" i="56"/>
  <c r="P39" i="71"/>
  <c r="W23" i="56"/>
  <c r="P23" i="71"/>
  <c r="I53" i="56"/>
  <c r="N53" i="71"/>
  <c r="I37" i="56"/>
  <c r="N37" i="71"/>
  <c r="AI23" i="61"/>
  <c r="AN23" i="61"/>
  <c r="E20" i="56"/>
  <c r="AN15" i="61"/>
  <c r="AI15" i="61"/>
  <c r="E12" i="56"/>
  <c r="AG49" i="56"/>
  <c r="J49" i="71"/>
  <c r="AF33" i="56"/>
  <c r="I33" i="71"/>
  <c r="JG32" i="68"/>
  <c r="AF56" i="56"/>
  <c r="I56" i="71"/>
  <c r="JG55" i="68"/>
  <c r="AF36" i="56"/>
  <c r="I36" i="71"/>
  <c r="JG35" i="68"/>
  <c r="AF32" i="56"/>
  <c r="I32" i="71"/>
  <c r="JG31" i="68"/>
  <c r="JQ27" i="68"/>
  <c r="AG52" i="56"/>
  <c r="J52" i="71"/>
  <c r="AF35" i="56"/>
  <c r="I35" i="71"/>
  <c r="JG34" i="68"/>
  <c r="JQ42" i="68"/>
  <c r="AF38" i="56"/>
  <c r="I38" i="71"/>
  <c r="JG37" i="68"/>
  <c r="AF34" i="56"/>
  <c r="I34" i="71"/>
  <c r="JG33" i="68"/>
  <c r="AF30" i="56"/>
  <c r="I30" i="71"/>
  <c r="JG29" i="68"/>
  <c r="AF28" i="56"/>
  <c r="I28" i="71"/>
  <c r="JG27" i="68"/>
  <c r="AX42" i="69"/>
  <c r="AY42" i="69" s="1"/>
  <c r="AH55" i="56"/>
  <c r="G55" i="71"/>
  <c r="AH39" i="56"/>
  <c r="G39" i="71"/>
  <c r="AH23" i="56"/>
  <c r="G23" i="71"/>
  <c r="JQ18" i="68"/>
  <c r="JD18" i="68" s="1"/>
  <c r="JQ14" i="68"/>
  <c r="JD14" i="68" s="1"/>
  <c r="JQ10" i="68"/>
  <c r="JD10" i="68" s="1"/>
  <c r="AH54" i="56"/>
  <c r="G54" i="71"/>
  <c r="AH38" i="56"/>
  <c r="G38" i="71"/>
  <c r="AH22" i="56"/>
  <c r="G22" i="71"/>
  <c r="AE6" i="56"/>
  <c r="H6" i="71"/>
  <c r="AF29" i="56"/>
  <c r="I29" i="71"/>
  <c r="JG28" i="68"/>
  <c r="JQ20" i="68"/>
  <c r="JD20" i="68" s="1"/>
  <c r="K8" i="68"/>
  <c r="JE8" i="68" s="1"/>
  <c r="JQ7" i="68"/>
  <c r="JD7" i="68" s="1"/>
  <c r="AH45" i="56"/>
  <c r="G45" i="71"/>
  <c r="AH29" i="56"/>
  <c r="G29" i="71"/>
  <c r="AH13" i="56"/>
  <c r="G13" i="71"/>
  <c r="AH8" i="56"/>
  <c r="G8" i="71"/>
  <c r="JE23" i="68"/>
  <c r="AH52" i="56"/>
  <c r="G52" i="71"/>
  <c r="AH36" i="56"/>
  <c r="G36" i="71"/>
  <c r="AH20" i="56"/>
  <c r="G20" i="71"/>
  <c r="AK13" i="69"/>
  <c r="AP13" i="69" s="1"/>
  <c r="AX13" i="69" s="1"/>
  <c r="AY13" i="69" s="1"/>
  <c r="AE9" i="56" l="1"/>
  <c r="H9" i="71"/>
  <c r="JF8" i="68"/>
  <c r="AE17" i="56"/>
  <c r="H17" i="71"/>
  <c r="JF16" i="68"/>
  <c r="AQ14" i="61"/>
  <c r="AL14" i="61"/>
  <c r="H11" i="56"/>
  <c r="M11" i="71"/>
  <c r="AR11" i="63"/>
  <c r="AQ19" i="61"/>
  <c r="AL19" i="61"/>
  <c r="H16" i="56"/>
  <c r="M16" i="71"/>
  <c r="AR16" i="63"/>
  <c r="AQ16" i="50"/>
  <c r="AR16" i="50"/>
  <c r="AQ11" i="61"/>
  <c r="AL11" i="61"/>
  <c r="H8" i="56"/>
  <c r="M8" i="71"/>
  <c r="AR8" i="63"/>
  <c r="AQ23" i="61"/>
  <c r="AL23" i="61"/>
  <c r="H20" i="56"/>
  <c r="M20" i="71"/>
  <c r="AR20" i="63"/>
  <c r="AE26" i="56"/>
  <c r="H26" i="71"/>
  <c r="JF25" i="68"/>
  <c r="AG38" i="56"/>
  <c r="J38" i="71"/>
  <c r="BI44" i="47"/>
  <c r="BH44" i="47"/>
  <c r="AD42" i="56"/>
  <c r="Q42" i="71"/>
  <c r="AE11" i="56"/>
  <c r="H11" i="71"/>
  <c r="JF10" i="68"/>
  <c r="AP13" i="61"/>
  <c r="AK13" i="61"/>
  <c r="G10" i="56"/>
  <c r="L10" i="71"/>
  <c r="AG34" i="56"/>
  <c r="J34" i="71"/>
  <c r="AG36" i="56"/>
  <c r="J36" i="71"/>
  <c r="K13" i="71"/>
  <c r="AQ13" i="63"/>
  <c r="AP17" i="61"/>
  <c r="AK17" i="61"/>
  <c r="G14" i="56"/>
  <c r="L14" i="71"/>
  <c r="AP15" i="61"/>
  <c r="AK15" i="61"/>
  <c r="G12" i="56"/>
  <c r="L12" i="71"/>
  <c r="BI30" i="47"/>
  <c r="BH30" i="47"/>
  <c r="K18" i="71"/>
  <c r="AQ18" i="63"/>
  <c r="AL30" i="61"/>
  <c r="AQ30" i="61"/>
  <c r="H27" i="56"/>
  <c r="M27" i="71"/>
  <c r="AR27" i="63"/>
  <c r="BI31" i="47"/>
  <c r="BH31" i="47"/>
  <c r="BH49" i="47"/>
  <c r="BI49" i="47"/>
  <c r="AQ24" i="50"/>
  <c r="AR24" i="50"/>
  <c r="L46" i="56"/>
  <c r="L44" i="47"/>
  <c r="AD48" i="56"/>
  <c r="Q48" i="71"/>
  <c r="AD19" i="56"/>
  <c r="Q19" i="71"/>
  <c r="AD50" i="56"/>
  <c r="Q50" i="71"/>
  <c r="AC53" i="56"/>
  <c r="AM51" i="66"/>
  <c r="AN51" i="66"/>
  <c r="K10" i="71"/>
  <c r="AQ10" i="63"/>
  <c r="K14" i="71"/>
  <c r="AQ14" i="63"/>
  <c r="L57" i="56"/>
  <c r="L55" i="47"/>
  <c r="AG40" i="56"/>
  <c r="J40" i="71"/>
  <c r="K25" i="71"/>
  <c r="AQ25" i="63"/>
  <c r="K26" i="71"/>
  <c r="AQ26" i="63"/>
  <c r="Y12" i="61"/>
  <c r="B22" i="46"/>
  <c r="BH21" i="47"/>
  <c r="BI21" i="47"/>
  <c r="W13" i="61"/>
  <c r="O22" i="46"/>
  <c r="AP8" i="50"/>
  <c r="AR45" i="50"/>
  <c r="AQ45" i="50"/>
  <c r="AQ51" i="50"/>
  <c r="AR51" i="50"/>
  <c r="AC9" i="56"/>
  <c r="AN7" i="66"/>
  <c r="AM7" i="66"/>
  <c r="AD39" i="56"/>
  <c r="Q39" i="71"/>
  <c r="AD29" i="56"/>
  <c r="Q29" i="71"/>
  <c r="AD26" i="56"/>
  <c r="Q26" i="71"/>
  <c r="X55" i="56"/>
  <c r="L53" i="66"/>
  <c r="AD10" i="56"/>
  <c r="Q10" i="71"/>
  <c r="I35" i="56"/>
  <c r="N35" i="71"/>
  <c r="BI20" i="47"/>
  <c r="BH20" i="47"/>
  <c r="AP19" i="50"/>
  <c r="AK29" i="61"/>
  <c r="AP29" i="61"/>
  <c r="G26" i="56"/>
  <c r="L26" i="71"/>
  <c r="AK18" i="61"/>
  <c r="AP18" i="61"/>
  <c r="G15" i="56"/>
  <c r="L15" i="71"/>
  <c r="AK22" i="61"/>
  <c r="AP22" i="61"/>
  <c r="G19" i="56"/>
  <c r="L19" i="71"/>
  <c r="AK28" i="61"/>
  <c r="AP28" i="61"/>
  <c r="G25" i="56"/>
  <c r="L25" i="71"/>
  <c r="BI36" i="47"/>
  <c r="BH36" i="47"/>
  <c r="AR38" i="50"/>
  <c r="AQ38" i="50"/>
  <c r="I43" i="56"/>
  <c r="N43" i="71"/>
  <c r="AQ55" i="50"/>
  <c r="AR55" i="50"/>
  <c r="L53" i="56"/>
  <c r="L51" i="47"/>
  <c r="AP26" i="50"/>
  <c r="K24" i="56"/>
  <c r="O24" i="71"/>
  <c r="AP17" i="50"/>
  <c r="AD16" i="56"/>
  <c r="Q16" i="71"/>
  <c r="AD49" i="56"/>
  <c r="Q49" i="71"/>
  <c r="AD23" i="56"/>
  <c r="Q23" i="71"/>
  <c r="AD12" i="56"/>
  <c r="Q12" i="71"/>
  <c r="AD44" i="56"/>
  <c r="Q44" i="71"/>
  <c r="AI9" i="61"/>
  <c r="L49" i="56"/>
  <c r="L47" i="47"/>
  <c r="AC8" i="56"/>
  <c r="AN6" i="66"/>
  <c r="AM6" i="66"/>
  <c r="AD56" i="56"/>
  <c r="Q56" i="71"/>
  <c r="AF23" i="56"/>
  <c r="I23" i="71"/>
  <c r="JG22" i="68"/>
  <c r="AF22" i="56"/>
  <c r="I22" i="71"/>
  <c r="JG21" i="68"/>
  <c r="BI14" i="47"/>
  <c r="BH14" i="47"/>
  <c r="L33" i="56"/>
  <c r="L31" i="47"/>
  <c r="AR18" i="50"/>
  <c r="AQ18" i="50"/>
  <c r="AD40" i="56"/>
  <c r="Q40" i="71"/>
  <c r="AD54" i="56"/>
  <c r="Q54" i="71"/>
  <c r="AD27" i="56"/>
  <c r="Q27" i="71"/>
  <c r="AG39" i="56"/>
  <c r="J39" i="71"/>
  <c r="AE24" i="56"/>
  <c r="H24" i="71"/>
  <c r="JF23" i="68"/>
  <c r="AG29" i="56"/>
  <c r="J29" i="71"/>
  <c r="AG30" i="56"/>
  <c r="J30" i="71"/>
  <c r="AG32" i="56"/>
  <c r="J32" i="71"/>
  <c r="K19" i="71"/>
  <c r="AQ19" i="63"/>
  <c r="K15" i="71"/>
  <c r="AQ15" i="63"/>
  <c r="BH41" i="47"/>
  <c r="BI41" i="47"/>
  <c r="BH29" i="47"/>
  <c r="BI29" i="47"/>
  <c r="BI52" i="47"/>
  <c r="BH52" i="47"/>
  <c r="AQ11" i="50"/>
  <c r="AR11" i="50"/>
  <c r="AQ20" i="50"/>
  <c r="AR20" i="50"/>
  <c r="X53" i="56"/>
  <c r="L51" i="66"/>
  <c r="AQ47" i="50"/>
  <c r="AR47" i="50"/>
  <c r="BI55" i="47"/>
  <c r="BH55" i="47"/>
  <c r="AE13" i="56"/>
  <c r="H13" i="71"/>
  <c r="JF12" i="68"/>
  <c r="H7" i="56"/>
  <c r="M7" i="71"/>
  <c r="AG54" i="56"/>
  <c r="J54" i="71"/>
  <c r="K22" i="71"/>
  <c r="AQ22" i="63"/>
  <c r="X12" i="61"/>
  <c r="D22" i="46"/>
  <c r="BH37" i="47"/>
  <c r="BI37" i="47"/>
  <c r="AP23" i="50"/>
  <c r="V13" i="61"/>
  <c r="Q22" i="46"/>
  <c r="AQ32" i="50"/>
  <c r="AR32" i="50"/>
  <c r="AP9" i="50"/>
  <c r="X9" i="56"/>
  <c r="L7" i="66"/>
  <c r="AD47" i="56"/>
  <c r="Q47" i="71"/>
  <c r="AD37" i="56"/>
  <c r="Q37" i="71"/>
  <c r="AD18" i="56"/>
  <c r="Q18" i="71"/>
  <c r="AC55" i="56"/>
  <c r="AN53" i="66"/>
  <c r="AM53" i="66"/>
  <c r="AD52" i="56"/>
  <c r="Q52" i="71"/>
  <c r="AD51" i="56"/>
  <c r="Q51" i="71"/>
  <c r="I51" i="56"/>
  <c r="N51" i="71"/>
  <c r="AD22" i="56"/>
  <c r="Q22" i="71"/>
  <c r="AG31" i="56"/>
  <c r="J31" i="71"/>
  <c r="K17" i="71"/>
  <c r="AQ17" i="63"/>
  <c r="AK21" i="61"/>
  <c r="AP21" i="61"/>
  <c r="G18" i="56"/>
  <c r="L18" i="71"/>
  <c r="AK30" i="61"/>
  <c r="AP30" i="61"/>
  <c r="G27" i="56"/>
  <c r="L27" i="71"/>
  <c r="AP16" i="61"/>
  <c r="AK16" i="61"/>
  <c r="G13" i="56"/>
  <c r="L13" i="71"/>
  <c r="AR54" i="50"/>
  <c r="AQ54" i="50"/>
  <c r="BI24" i="47"/>
  <c r="BH24" i="47"/>
  <c r="AQ40" i="50"/>
  <c r="AR40" i="50"/>
  <c r="BI51" i="47"/>
  <c r="BH51" i="47"/>
  <c r="AP21" i="50"/>
  <c r="AQ44" i="50"/>
  <c r="AR44" i="50"/>
  <c r="AD15" i="56"/>
  <c r="Q15" i="71"/>
  <c r="AD30" i="56"/>
  <c r="Q30" i="71"/>
  <c r="V17" i="61"/>
  <c r="AN9" i="61"/>
  <c r="BI47" i="47"/>
  <c r="BH47" i="47"/>
  <c r="AD14" i="56"/>
  <c r="Q14" i="71"/>
  <c r="AF19" i="56"/>
  <c r="I19" i="71"/>
  <c r="JG18" i="68"/>
  <c r="AE18" i="56"/>
  <c r="H18" i="71"/>
  <c r="JF17" i="68"/>
  <c r="AF21" i="56"/>
  <c r="I21" i="71"/>
  <c r="JG20" i="68"/>
  <c r="AG35" i="56"/>
  <c r="J35" i="71"/>
  <c r="AG56" i="56"/>
  <c r="J56" i="71"/>
  <c r="I39" i="56"/>
  <c r="N39" i="71"/>
  <c r="AQ52" i="50"/>
  <c r="AR52" i="50"/>
  <c r="AD13" i="56"/>
  <c r="Q13" i="71"/>
  <c r="AG28" i="56"/>
  <c r="J28" i="71"/>
  <c r="AG33" i="56"/>
  <c r="J33" i="71"/>
  <c r="AK23" i="61"/>
  <c r="AP23" i="61"/>
  <c r="G20" i="56"/>
  <c r="L20" i="71"/>
  <c r="AK19" i="61"/>
  <c r="AP19" i="61"/>
  <c r="G16" i="56"/>
  <c r="L16" i="71"/>
  <c r="I55" i="56"/>
  <c r="N55" i="71"/>
  <c r="AQ7" i="50"/>
  <c r="AR7" i="50"/>
  <c r="AR34" i="50"/>
  <c r="AQ34" i="50"/>
  <c r="L54" i="56"/>
  <c r="L52" i="47"/>
  <c r="AR56" i="50"/>
  <c r="AQ56" i="50"/>
  <c r="AQ25" i="50"/>
  <c r="AR25" i="50"/>
  <c r="AD32" i="56"/>
  <c r="Q32" i="71"/>
  <c r="AD34" i="56"/>
  <c r="Q34" i="71"/>
  <c r="I31" i="56"/>
  <c r="N31" i="71"/>
  <c r="AQ27" i="61"/>
  <c r="AL27" i="61"/>
  <c r="H24" i="56"/>
  <c r="M24" i="71"/>
  <c r="AR24" i="63"/>
  <c r="BI18" i="47"/>
  <c r="BH18" i="47"/>
  <c r="K21" i="71"/>
  <c r="AQ21" i="63"/>
  <c r="W12" i="61"/>
  <c r="F22" i="46"/>
  <c r="AP22" i="50"/>
  <c r="I47" i="56"/>
  <c r="N47" i="71"/>
  <c r="BI40" i="47"/>
  <c r="BH40" i="47"/>
  <c r="AQ12" i="63"/>
  <c r="L19" i="56"/>
  <c r="L17" i="47"/>
  <c r="L25" i="56"/>
  <c r="L23" i="47"/>
  <c r="Y13" i="61"/>
  <c r="K22" i="46"/>
  <c r="BI48" i="47"/>
  <c r="BH48" i="47"/>
  <c r="AP13" i="50"/>
  <c r="AQ36" i="50"/>
  <c r="AR36" i="50"/>
  <c r="AD45" i="56"/>
  <c r="Q45" i="71"/>
  <c r="AD43" i="56"/>
  <c r="Q43" i="71"/>
  <c r="BH25" i="47"/>
  <c r="BI25" i="47"/>
  <c r="AD25" i="56"/>
  <c r="Q25" i="71"/>
  <c r="AD21" i="56"/>
  <c r="Q21" i="71"/>
  <c r="AC11" i="56"/>
  <c r="AN9" i="66"/>
  <c r="AM9" i="66"/>
  <c r="AE15" i="56"/>
  <c r="H15" i="71"/>
  <c r="JF14" i="68"/>
  <c r="AK27" i="61"/>
  <c r="AP27" i="61"/>
  <c r="G24" i="56"/>
  <c r="L24" i="71"/>
  <c r="K9" i="71"/>
  <c r="AQ9" i="63"/>
  <c r="AP14" i="61"/>
  <c r="AK14" i="61"/>
  <c r="G11" i="56"/>
  <c r="L11" i="71"/>
  <c r="AK20" i="61"/>
  <c r="AP20" i="61"/>
  <c r="G17" i="56"/>
  <c r="L17" i="71"/>
  <c r="BI28" i="47"/>
  <c r="BH28" i="47"/>
  <c r="AP14" i="50"/>
  <c r="L45" i="56"/>
  <c r="L43" i="47"/>
  <c r="AR37" i="50"/>
  <c r="AQ37" i="50"/>
  <c r="AQ49" i="50"/>
  <c r="AR49" i="50"/>
  <c r="AD33" i="56"/>
  <c r="Q33" i="71"/>
  <c r="AD38" i="56"/>
  <c r="Q38" i="71"/>
  <c r="AD28" i="56"/>
  <c r="Q28" i="71"/>
  <c r="AG37" i="56"/>
  <c r="J37" i="71"/>
  <c r="AG57" i="56"/>
  <c r="J57" i="71"/>
  <c r="AQ33" i="50"/>
  <c r="AR33" i="50"/>
  <c r="AD17" i="56"/>
  <c r="Q17" i="71"/>
  <c r="AF8" i="56"/>
  <c r="I8" i="71"/>
  <c r="JG7" i="68"/>
  <c r="AF16" i="56"/>
  <c r="I16" i="71"/>
  <c r="JG15" i="68"/>
  <c r="AF27" i="56"/>
  <c r="I27" i="71"/>
  <c r="JG26" i="68"/>
  <c r="AE20" i="56"/>
  <c r="H20" i="71"/>
  <c r="JF19" i="68"/>
  <c r="AF14" i="56"/>
  <c r="I14" i="71"/>
  <c r="JG13" i="68"/>
  <c r="BI22" i="47"/>
  <c r="BH22" i="47"/>
  <c r="V12" i="61"/>
  <c r="H22" i="46"/>
  <c r="BH17" i="47"/>
  <c r="BI17" i="47"/>
  <c r="BI23" i="47"/>
  <c r="BH23" i="47"/>
  <c r="X13" i="61"/>
  <c r="M22" i="46"/>
  <c r="L50" i="56"/>
  <c r="L48" i="47"/>
  <c r="AR29" i="50"/>
  <c r="AQ29" i="50"/>
  <c r="AR42" i="50"/>
  <c r="AQ42" i="50"/>
  <c r="AQ35" i="50"/>
  <c r="AR35" i="50"/>
  <c r="AQ41" i="50"/>
  <c r="AR41" i="50"/>
  <c r="AD31" i="56"/>
  <c r="Q31" i="71"/>
  <c r="AD35" i="56"/>
  <c r="Q35" i="71"/>
  <c r="AG55" i="56"/>
  <c r="J55" i="71"/>
  <c r="AP15" i="50"/>
  <c r="L27" i="56"/>
  <c r="L25" i="47"/>
  <c r="AP10" i="50"/>
  <c r="X11" i="56"/>
  <c r="L9" i="66"/>
  <c r="BI12" i="47"/>
  <c r="BH12" i="47"/>
  <c r="AP11" i="61"/>
  <c r="AK11" i="61"/>
  <c r="G8" i="56"/>
  <c r="L8" i="71"/>
  <c r="AP12" i="61"/>
  <c r="AK12" i="61"/>
  <c r="G9" i="56"/>
  <c r="L9" i="71"/>
  <c r="AK26" i="61"/>
  <c r="AP26" i="61"/>
  <c r="G23" i="56"/>
  <c r="L23" i="71"/>
  <c r="AK24" i="61"/>
  <c r="AP24" i="61"/>
  <c r="G21" i="56"/>
  <c r="L21" i="71"/>
  <c r="L30" i="56"/>
  <c r="L28" i="47"/>
  <c r="AQ39" i="50"/>
  <c r="AR39" i="50"/>
  <c r="AR50" i="50"/>
  <c r="AQ50" i="50"/>
  <c r="BI43" i="47"/>
  <c r="BH43" i="47"/>
  <c r="AR53" i="50"/>
  <c r="AQ53" i="50"/>
  <c r="AP12" i="50"/>
  <c r="AD24" i="56"/>
  <c r="Q24" i="71"/>
  <c r="AD41" i="56"/>
  <c r="Q41" i="71"/>
  <c r="AD46" i="56"/>
  <c r="Q46" i="71"/>
  <c r="AD20" i="56"/>
  <c r="Q20" i="71"/>
  <c r="AD36" i="56"/>
  <c r="Q36" i="71"/>
  <c r="E60" i="56"/>
  <c r="E61" i="56" s="1"/>
  <c r="AQ28" i="50"/>
  <c r="AR28" i="50"/>
  <c r="X8" i="56"/>
  <c r="L6" i="66"/>
  <c r="AQ23" i="63"/>
  <c r="AF12" i="56"/>
  <c r="I12" i="71"/>
  <c r="JG11" i="68"/>
  <c r="AE25" i="56"/>
  <c r="H25" i="71"/>
  <c r="JF24" i="68"/>
  <c r="AF10" i="56"/>
  <c r="I10" i="71"/>
  <c r="JG9" i="68"/>
  <c r="AG10" i="56" l="1"/>
  <c r="J10" i="71"/>
  <c r="AQ15" i="50"/>
  <c r="AR15" i="50"/>
  <c r="AG16" i="56"/>
  <c r="J16" i="71"/>
  <c r="AQ15" i="61"/>
  <c r="AL15" i="61"/>
  <c r="H12" i="56"/>
  <c r="M12" i="71"/>
  <c r="AR12" i="63"/>
  <c r="AL24" i="61"/>
  <c r="AQ24" i="61"/>
  <c r="H21" i="56"/>
  <c r="M21" i="71"/>
  <c r="AR21" i="63"/>
  <c r="I24" i="56"/>
  <c r="N24" i="71"/>
  <c r="AG21" i="56"/>
  <c r="J21" i="71"/>
  <c r="AD55" i="56"/>
  <c r="Q55" i="71"/>
  <c r="AQ25" i="61"/>
  <c r="AL25" i="61"/>
  <c r="H22" i="56"/>
  <c r="M22" i="71"/>
  <c r="AR22" i="63"/>
  <c r="AL18" i="61"/>
  <c r="AQ18" i="61"/>
  <c r="H15" i="56"/>
  <c r="M15" i="71"/>
  <c r="AR15" i="63"/>
  <c r="AG23" i="56"/>
  <c r="J23" i="71"/>
  <c r="AR26" i="50"/>
  <c r="AQ26" i="50"/>
  <c r="AL28" i="61"/>
  <c r="AQ28" i="61"/>
  <c r="H25" i="56"/>
  <c r="M25" i="71"/>
  <c r="AR25" i="63"/>
  <c r="AQ13" i="61"/>
  <c r="AL13" i="61"/>
  <c r="H10" i="56"/>
  <c r="M10" i="71"/>
  <c r="AR10" i="63"/>
  <c r="AD53" i="56"/>
  <c r="Q53" i="71"/>
  <c r="I20" i="56"/>
  <c r="N20" i="71"/>
  <c r="I16" i="56"/>
  <c r="N16" i="71"/>
  <c r="AQ12" i="50"/>
  <c r="AR12" i="50"/>
  <c r="G60" i="56"/>
  <c r="G61" i="56" s="1"/>
  <c r="AR10" i="50"/>
  <c r="AQ10" i="50"/>
  <c r="AG27" i="56"/>
  <c r="J27" i="71"/>
  <c r="AQ12" i="61"/>
  <c r="AL12" i="61"/>
  <c r="AL9" i="61" s="1"/>
  <c r="H9" i="56"/>
  <c r="M9" i="71"/>
  <c r="AR9" i="63"/>
  <c r="AF15" i="56"/>
  <c r="I15" i="71"/>
  <c r="JG14" i="68"/>
  <c r="AD11" i="56"/>
  <c r="Q11" i="71"/>
  <c r="AR22" i="50"/>
  <c r="AQ22" i="50"/>
  <c r="AR21" i="50"/>
  <c r="AQ21" i="50"/>
  <c r="AG22" i="56"/>
  <c r="J22" i="71"/>
  <c r="X14" i="61"/>
  <c r="W14" i="61"/>
  <c r="V14" i="61"/>
  <c r="Y14" i="61"/>
  <c r="AQ17" i="50"/>
  <c r="AR17" i="50"/>
  <c r="AQ19" i="50"/>
  <c r="AR19" i="50"/>
  <c r="AD9" i="56"/>
  <c r="Q9" i="71"/>
  <c r="I27" i="56"/>
  <c r="N27" i="71"/>
  <c r="AF26" i="56"/>
  <c r="I26" i="71"/>
  <c r="JG25" i="68"/>
  <c r="I8" i="56"/>
  <c r="N8" i="71"/>
  <c r="I11" i="56"/>
  <c r="N11" i="71"/>
  <c r="AF9" i="56"/>
  <c r="I9" i="71"/>
  <c r="JG8" i="68"/>
  <c r="AL26" i="61"/>
  <c r="AQ26" i="61"/>
  <c r="H23" i="56"/>
  <c r="M23" i="71"/>
  <c r="AR23" i="63"/>
  <c r="AG12" i="56"/>
  <c r="J12" i="71"/>
  <c r="AK9" i="61"/>
  <c r="AF20" i="56"/>
  <c r="I20" i="71"/>
  <c r="JG19" i="68"/>
  <c r="AR14" i="50"/>
  <c r="AQ14" i="50"/>
  <c r="AG19" i="56"/>
  <c r="J19" i="71"/>
  <c r="AL20" i="61"/>
  <c r="AQ20" i="61"/>
  <c r="H17" i="56"/>
  <c r="M17" i="71"/>
  <c r="AR17" i="63"/>
  <c r="AQ9" i="50"/>
  <c r="AR9" i="50"/>
  <c r="AL22" i="61"/>
  <c r="AQ22" i="61"/>
  <c r="H19" i="56"/>
  <c r="M19" i="71"/>
  <c r="AR19" i="63"/>
  <c r="AF24" i="56"/>
  <c r="I24" i="71"/>
  <c r="JG23" i="68"/>
  <c r="AD8" i="56"/>
  <c r="Q8" i="71"/>
  <c r="AQ29" i="61"/>
  <c r="AL29" i="61"/>
  <c r="H26" i="56"/>
  <c r="M26" i="71"/>
  <c r="AR26" i="63"/>
  <c r="AQ17" i="61"/>
  <c r="AL17" i="61"/>
  <c r="H14" i="56"/>
  <c r="M14" i="71"/>
  <c r="AR14" i="63"/>
  <c r="AQ21" i="61"/>
  <c r="AL21" i="61"/>
  <c r="H18" i="56"/>
  <c r="M18" i="71"/>
  <c r="AR18" i="63"/>
  <c r="AQ16" i="61"/>
  <c r="AQ9" i="61" s="1"/>
  <c r="AL16" i="61"/>
  <c r="H13" i="56"/>
  <c r="M13" i="71"/>
  <c r="AR13" i="63"/>
  <c r="J16" i="46" s="1"/>
  <c r="AF17" i="56"/>
  <c r="I17" i="71"/>
  <c r="JG16" i="68"/>
  <c r="AF25" i="56"/>
  <c r="I25" i="71"/>
  <c r="JG24" i="68"/>
  <c r="AP9" i="61"/>
  <c r="X17" i="61"/>
  <c r="AG14" i="56"/>
  <c r="J14" i="71"/>
  <c r="AG8" i="56"/>
  <c r="J8" i="71"/>
  <c r="R8" i="71" s="1"/>
  <c r="AI8" i="56" s="1"/>
  <c r="AR13" i="50"/>
  <c r="AQ13" i="50"/>
  <c r="AF18" i="56"/>
  <c r="I18" i="71"/>
  <c r="JG17" i="68"/>
  <c r="AQ23" i="50"/>
  <c r="AR23" i="50"/>
  <c r="AF13" i="56"/>
  <c r="I13" i="71"/>
  <c r="JG12" i="68"/>
  <c r="AQ8" i="50"/>
  <c r="AR8" i="50"/>
  <c r="AF11" i="56"/>
  <c r="I11" i="71"/>
  <c r="JG10" i="68"/>
  <c r="JU7" i="68" s="1"/>
  <c r="H60" i="56"/>
  <c r="H61" i="56" s="1"/>
  <c r="AB7" i="61" l="1"/>
  <c r="J17" i="46"/>
  <c r="JT7" i="68"/>
  <c r="AG25" i="56"/>
  <c r="J25" i="71"/>
  <c r="I14" i="56"/>
  <c r="N14" i="71"/>
  <c r="R14" i="71" s="1"/>
  <c r="AI14" i="56" s="1"/>
  <c r="AG24" i="56"/>
  <c r="J24" i="71"/>
  <c r="R24" i="71" s="1"/>
  <c r="AI24" i="56" s="1"/>
  <c r="Y17" i="61"/>
  <c r="G16" i="46"/>
  <c r="F16" i="46"/>
  <c r="R22" i="71"/>
  <c r="AI22" i="56" s="1"/>
  <c r="AG15" i="56"/>
  <c r="J15" i="71"/>
  <c r="R27" i="71"/>
  <c r="AI27" i="56" s="1"/>
  <c r="I15" i="56"/>
  <c r="N15" i="71"/>
  <c r="I21" i="56"/>
  <c r="N21" i="71"/>
  <c r="R21" i="71" s="1"/>
  <c r="AI21" i="56" s="1"/>
  <c r="I26" i="56"/>
  <c r="N26" i="71"/>
  <c r="I23" i="56"/>
  <c r="N23" i="71"/>
  <c r="K16" i="46"/>
  <c r="E16" i="46"/>
  <c r="AG26" i="56"/>
  <c r="J26" i="71"/>
  <c r="R26" i="71" s="1"/>
  <c r="AI26" i="56" s="1"/>
  <c r="I22" i="56"/>
  <c r="N22" i="71"/>
  <c r="I12" i="56"/>
  <c r="N12" i="71"/>
  <c r="AG11" i="56"/>
  <c r="J11" i="71"/>
  <c r="R11" i="71" s="1"/>
  <c r="AI11" i="56" s="1"/>
  <c r="I13" i="56"/>
  <c r="N13" i="71"/>
  <c r="I17" i="56"/>
  <c r="N17" i="71"/>
  <c r="AG9" i="56"/>
  <c r="J9" i="71"/>
  <c r="H16" i="46"/>
  <c r="I16" i="46"/>
  <c r="O16" i="46"/>
  <c r="I10" i="56"/>
  <c r="N10" i="71"/>
  <c r="R10" i="71" s="1"/>
  <c r="AI10" i="56" s="1"/>
  <c r="R23" i="71"/>
  <c r="AI23" i="56" s="1"/>
  <c r="R16" i="71"/>
  <c r="AI16" i="56" s="1"/>
  <c r="AG13" i="56"/>
  <c r="J13" i="71"/>
  <c r="R13" i="71" s="1"/>
  <c r="AI13" i="56" s="1"/>
  <c r="AG18" i="56"/>
  <c r="J18" i="71"/>
  <c r="AG17" i="56"/>
  <c r="J17" i="71"/>
  <c r="R17" i="71" s="1"/>
  <c r="AI17" i="56" s="1"/>
  <c r="I18" i="56"/>
  <c r="N18" i="71"/>
  <c r="I19" i="56"/>
  <c r="N19" i="71"/>
  <c r="R19" i="71" s="1"/>
  <c r="AI19" i="56" s="1"/>
  <c r="AG20" i="56"/>
  <c r="J20" i="71"/>
  <c r="R20" i="71" s="1"/>
  <c r="AI20" i="56" s="1"/>
  <c r="R12" i="71"/>
  <c r="AI12" i="56" s="1"/>
  <c r="L16" i="46"/>
  <c r="M16" i="46"/>
  <c r="I9" i="56"/>
  <c r="N9" i="71"/>
  <c r="I25" i="56"/>
  <c r="N25" i="71"/>
  <c r="AC7" i="61" l="1"/>
  <c r="I17" i="46"/>
  <c r="AG7" i="61"/>
  <c r="E17" i="46"/>
  <c r="R15" i="71"/>
  <c r="AI15" i="56" s="1"/>
  <c r="AE7" i="61"/>
  <c r="G17" i="46"/>
  <c r="AD7" i="61"/>
  <c r="H17" i="46"/>
  <c r="AA7" i="61"/>
  <c r="K17" i="46"/>
  <c r="Y7" i="61"/>
  <c r="M17" i="46"/>
  <c r="R18" i="71"/>
  <c r="AI18" i="56" s="1"/>
  <c r="R9" i="71"/>
  <c r="AI9" i="56" s="1"/>
  <c r="R25" i="71"/>
  <c r="AI25" i="56" s="1"/>
  <c r="Z7" i="61"/>
  <c r="L17" i="46"/>
  <c r="X7" i="61"/>
  <c r="O17" i="46"/>
  <c r="AF7" i="61"/>
  <c r="F17" i="46"/>
</calcChain>
</file>

<file path=xl/sharedStrings.xml><?xml version="1.0" encoding="utf-8"?>
<sst xmlns="http://schemas.openxmlformats.org/spreadsheetml/2006/main" count="2620" uniqueCount="854">
  <si>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</si>
  <si>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</si>
  <si>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</si>
  <si>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</si>
  <si>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</si>
  <si>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</si>
  <si>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</si>
  <si>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</si>
  <si>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</si>
  <si>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</si>
  <si>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</si>
  <si>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</si>
  <si>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</si>
  <si>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</si>
  <si>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</si>
  <si>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</si>
  <si>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</si>
  <si>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</si>
  <si>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</si>
  <si>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</si>
  <si>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</si>
  <si>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</si>
  <si>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</si>
  <si>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</si>
  <si>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charset val="134"/>
      </rPr>
      <t>วันที่</t>
    </r>
    <r>
      <rPr>
        <sz val="14"/>
        <rFont val="EucrosiaUPC"/>
        <charset val="134"/>
      </rPr>
      <t xml:space="preserve"> (อนุมัติผล</t>
    </r>
    <r>
      <rPr>
        <sz val="12"/>
        <rFont val="EucrosiaUPC"/>
        <charset val="134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</si>
  <si>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</si>
  <si>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</si>
  <si>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</si>
  <si>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</si>
  <si>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</si>
  <si>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</si>
  <si>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5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</si>
  <si>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</si>
  <si>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</si>
  <si>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</si>
  <si>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</si>
  <si>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</si>
  <si>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</si>
  <si>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</si>
  <si>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</si>
  <si>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ประวัติศาสตร์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</si>
  <si>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</si>
  <si>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</si>
  <si>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</si>
  <si>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</si>
  <si>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ส 15101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</si>
  <si>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</si>
  <si>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</si>
  <si>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</si>
  <si>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</si>
  <si>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</si>
  <si>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นางสาวมณฑกานต์ บุ่งเสน่ห์, นางสาวอรวรรณ อาคม</t>
  </si>
  <si>
    <t>ชื่อตำแหน่ง</t>
  </si>
  <si>
    <t>ครู</t>
  </si>
  <si>
    <t>ทำความเข้าใจ</t>
  </si>
  <si>
    <t>ครูผู้สอน</t>
  </si>
  <si>
    <t>นายคมลิขิต นามไว</t>
  </si>
  <si>
    <t>ครูชำนาญการ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</si>
  <si>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</si>
  <si>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</si>
  <si>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</si>
  <si>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</si>
  <si>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</si>
  <si>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</si>
  <si>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</si>
  <si>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</si>
  <si>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</si>
  <si>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</si>
  <si>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</si>
  <si>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</si>
  <si>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charset val="134"/>
      </rPr>
      <t xml:space="preserve">แบบ ปพ.5-2551v10.60.03 </t>
    </r>
    <r>
      <rPr>
        <b/>
        <sz val="14"/>
        <color theme="9" tint="0.79995117038483843"/>
        <rFont val="EucrosiaUPC"/>
        <charset val="134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</si>
  <si>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</si>
  <si>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</si>
  <si>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</si>
  <si>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</si>
  <si>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</si>
  <si>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</si>
  <si>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</si>
  <si>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</si>
  <si>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</si>
  <si>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</si>
  <si>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</si>
  <si>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</si>
  <si>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</si>
  <si>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</si>
  <si>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</si>
  <si>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</si>
  <si>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</si>
  <si>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charset val="134"/>
      </rPr>
      <t>2.</t>
    </r>
    <r>
      <rPr>
        <b/>
        <sz val="16"/>
        <color rgb="FFFF0000"/>
        <rFont val="EucrosiaUPC"/>
        <charset val="134"/>
      </rPr>
      <t>ห้ามลากย้ายเซล</t>
    </r>
    <r>
      <rPr>
        <sz val="16"/>
        <rFont val="EucrosiaUPC"/>
        <charset val="134"/>
      </rPr>
      <t xml:space="preserve"> (Move) หรือใช้คำสั่ง </t>
    </r>
    <r>
      <rPr>
        <b/>
        <sz val="16"/>
        <color rgb="FFFF0000"/>
        <rFont val="EucrosiaUPC"/>
        <charset val="134"/>
      </rPr>
      <t>ตัด (cut)</t>
    </r>
    <r>
      <rPr>
        <sz val="16"/>
        <rFont val="EucrosiaUPC"/>
        <charset val="134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</si>
  <si>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</si>
  <si>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charset val="134"/>
      </rPr>
      <t xml:space="preserve">    **ขอความกรุณา</t>
    </r>
    <r>
      <rPr>
        <u/>
        <sz val="16"/>
        <color theme="5" tint="-0.499984740745262"/>
        <rFont val="EucrosiaUPC"/>
        <charset val="134"/>
      </rPr>
      <t>อย่าเปลี่ยนชื่อชีทงาน</t>
    </r>
    <r>
      <rPr>
        <sz val="16"/>
        <color theme="5" tint="-0.499984740745262"/>
        <rFont val="EucrosiaUPC"/>
        <charset val="134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charset val="134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</si>
  <si>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</si>
  <si>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</si>
  <si>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</si>
  <si>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</si>
  <si>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</si>
  <si>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</si>
  <si>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charset val="134"/>
      </rPr>
      <t xml:space="preserve">ให้เลือกข้อมูล แล้วใช้คำสั่ง </t>
    </r>
    <r>
      <rPr>
        <b/>
        <sz val="16"/>
        <color rgb="FFFF0000"/>
        <rFont val="EucrosiaUPC"/>
        <charset val="134"/>
      </rPr>
      <t>ก๊อปปี้ (Copy)</t>
    </r>
    <r>
      <rPr>
        <sz val="16"/>
        <rFont val="EucrosiaUPC"/>
        <charset val="134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</si>
  <si>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</si>
  <si>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</si>
  <si>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charset val="134"/>
      </rPr>
      <t>ตอน</t>
    </r>
    <r>
      <rPr>
        <b/>
        <sz val="16"/>
        <color rgb="FFFF0000"/>
        <rFont val="EucrosiaUPC"/>
        <charset val="134"/>
      </rPr>
      <t>วาง (Paste)</t>
    </r>
    <r>
      <rPr>
        <sz val="16"/>
        <rFont val="EucrosiaUPC"/>
        <charset val="134"/>
      </rPr>
      <t xml:space="preserve"> ให้เลือก </t>
    </r>
    <r>
      <rPr>
        <b/>
        <sz val="16"/>
        <color rgb="FFFF0000"/>
        <rFont val="EucrosiaUPC"/>
        <charset val="134"/>
      </rPr>
      <t>วางแบบพิเศษ</t>
    </r>
    <r>
      <rPr>
        <sz val="16"/>
        <rFont val="EucrosiaUPC"/>
        <charset val="134"/>
      </rPr>
      <t xml:space="preserve"> (Paste Special) เลือก </t>
    </r>
    <r>
      <rPr>
        <b/>
        <sz val="16"/>
        <color rgb="FFFF0000"/>
        <rFont val="EucrosiaUPC"/>
        <charset val="134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</si>
  <si>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</si>
  <si>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</si>
  <si>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charset val="134"/>
      </rPr>
      <t xml:space="preserve">คุณภาพระดับชั้นเรียน (แบบ รศ.1) </t>
    </r>
    <r>
      <rPr>
        <sz val="16"/>
        <color rgb="FFFF0000"/>
        <rFont val="EucrosiaUPC"/>
        <charset val="134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</si>
  <si>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</si>
  <si>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</si>
  <si>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charset val="134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charset val="134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</si>
  <si>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</si>
  <si>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</si>
  <si>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</si>
  <si>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</si>
  <si>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charset val="134"/>
      </rPr>
      <t xml:space="preserve">ช่องวัน---ระบุตามวันที่สอน </t>
    </r>
    <r>
      <rPr>
        <sz val="16"/>
        <color theme="9" tint="-0.249977111117893"/>
        <rFont val="EucrosiaUPC"/>
        <charset val="134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</si>
  <si>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</si>
  <si>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</si>
  <si>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</si>
  <si>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charset val="134"/>
      </rPr>
      <t xml:space="preserve">ของรายวิชาในภาคเรียนนั้น) </t>
    </r>
    <r>
      <rPr>
        <u/>
        <sz val="16"/>
        <color rgb="FFFF0000"/>
        <rFont val="EucrosiaUPC"/>
        <charset val="134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</si>
  <si>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</si>
  <si>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</si>
  <si>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</si>
  <si>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</si>
  <si>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</si>
  <si>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</si>
  <si>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</si>
  <si>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</si>
  <si>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</si>
  <si>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charset val="134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charset val="134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</si>
  <si>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</si>
  <si>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</si>
  <si>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</si>
  <si>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</si>
  <si>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</si>
  <si>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charset val="134"/>
      </rPr>
      <t xml:space="preserve">กระทรวงศึกษาธิการ  </t>
    </r>
    <r>
      <rPr>
        <u/>
        <sz val="12"/>
        <rFont val="EucrosiaUPC"/>
        <charset val="134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charset val="134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</si>
  <si>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</si>
  <si>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charset val="134"/>
      </rPr>
      <t>(ส่วนนี้ไม่ต้องกรอกข้อมูลใดๆ)</t>
    </r>
    <r>
      <rPr>
        <sz val="16"/>
        <rFont val="EucrosiaUPC"/>
        <charset val="134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</si>
  <si>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</si>
  <si>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</si>
  <si>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</si>
  <si>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charset val="134"/>
      </rPr>
      <t>(ส่วนนี้ไม่ต้องกรอกข้อมูลใดๆ)</t>
    </r>
    <r>
      <rPr>
        <sz val="16"/>
        <rFont val="EucrosiaUPC"/>
        <charset val="134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</si>
  <si>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</si>
  <si>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</si>
  <si>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</si>
  <si>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</si>
  <si>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</si>
  <si>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</si>
  <si>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</si>
  <si>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</si>
  <si>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</si>
  <si>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</si>
  <si>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</si>
  <si>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</si>
  <si>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</si>
  <si>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</si>
  <si>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</si>
  <si>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</si>
  <si>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</si>
  <si>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</si>
  <si>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</si>
  <si>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</si>
  <si>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</si>
  <si>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</si>
  <si>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</si>
  <si>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</si>
  <si>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</si>
  <si>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</si>
  <si>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</si>
  <si>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</si>
  <si>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</si>
  <si>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</si>
  <si>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</si>
  <si>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</si>
  <si>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</si>
  <si>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</si>
  <si>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</si>
  <si>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</si>
  <si>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</si>
  <si>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</si>
  <si>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</si>
  <si>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</si>
  <si>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</si>
  <si>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</si>
  <si>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</si>
  <si>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</si>
  <si>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</si>
  <si>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</si>
  <si>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</si>
  <si>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</si>
  <si>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</si>
  <si>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</si>
  <si>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</si>
  <si>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</si>
  <si>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</si>
  <si>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</si>
  <si>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</si>
  <si>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</si>
  <si>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</si>
  <si>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</si>
  <si>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</si>
  <si>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</si>
  <si>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</si>
  <si>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</si>
  <si>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</si>
  <si>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</si>
  <si>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</si>
  <si>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</si>
  <si>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</si>
  <si>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</si>
  <si>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</si>
  <si>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ส 4.1.1</t>
  </si>
  <si>
    <t>1.สืบค้นความเป็นมาของท้องถิ่นโดยใช้หลักฐานที่หลากหลาย</t>
  </si>
  <si>
    <t>ส 4.1.2</t>
  </si>
  <si>
    <t>2. รวบรวมข้อมูลจากแหล่งต่าง ๆ เพื่อตอบคำถามทางประวัติศาสตร์ อย่างมีเหตุผล</t>
  </si>
  <si>
    <t>ส 4.1.3</t>
  </si>
  <si>
    <t>3.อธิบายความแตกต่างระหว่างความจริงกับข้อเท็จจริงเกี่ยวกับเรื่องราวในท้องถิ่น</t>
  </si>
  <si>
    <t>ส 4.2.1</t>
  </si>
  <si>
    <t>4.อธิบายอิทธิพลของอารยธรรมอินเดียและจีนที่มีต่อไทย และเอเชียตะวันออกเฉียงใต้โดยสังเขป</t>
  </si>
  <si>
    <t>ส 4.2.2</t>
  </si>
  <si>
    <t>5.อภิปรายอิทธิพลของวัฒนธรรมต่างชาติที่มีต่อสังคมไทยปัจจุบันโดยสังเขป</t>
  </si>
  <si>
    <t>ส 4.3.1</t>
  </si>
  <si>
    <t>6.อธิบายพัฒนาการของอาณาจักรอยุธยาและธนบุรีโดยสังเขป</t>
  </si>
  <si>
    <t>ส 4.3.2</t>
  </si>
  <si>
    <t xml:space="preserve">7.อธิบายปัจจัยที่ส่งเสริมความเจริญ รุ่งเรืองทางเศรษฐกิจและการปกครอง ของอาณาจักรอยุธยา </t>
  </si>
  <si>
    <t>ส 4.3.3</t>
  </si>
  <si>
    <t>8.บอกประวัติและผลงานของบุคคลสำคัญสมัยอยุธยาและธนบุรีที่น่าภาคภูมิใจ</t>
  </si>
  <si>
    <t>ส 4.3.4</t>
  </si>
  <si>
    <t>9.อธิบายภูมิปัญญาไทยที่สำคัญสมัยอยุธยาและธนบุรีที่น่าภาคภูมิใจและควรค่าแก่การอนุรักษ์ไว้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</si>
  <si>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</si>
  <si>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</si>
  <si>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</si>
  <si>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</si>
  <si>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</si>
  <si>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</si>
  <si>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</si>
  <si>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</si>
  <si>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</si>
  <si>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</si>
  <si>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</si>
  <si>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</si>
  <si>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</si>
  <si>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</si>
  <si>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</si>
  <si>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</si>
  <si>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</si>
  <si>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</si>
  <si>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</si>
  <si>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</si>
  <si>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</si>
  <si>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</si>
  <si>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</si>
  <si>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</si>
  <si>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</si>
  <si>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</si>
  <si>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</si>
  <si>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</si>
  <si>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</si>
  <si>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</si>
  <si>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</si>
  <si>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</si>
  <si>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</si>
  <si>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</si>
  <si>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</si>
  <si>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</si>
  <si>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</si>
  <si>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</si>
  <si>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</si>
  <si>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</si>
  <si>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</si>
  <si>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</si>
  <si>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</si>
  <si>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charset val="134"/>
      </rPr>
      <t xml:space="preserve"> ---ช่วงคะแนนเป็นร้อยละ  </t>
    </r>
    <r>
      <rPr>
        <sz val="16"/>
        <color rgb="FFFFFF00"/>
        <rFont val="EucrosiaUPC"/>
        <charset val="134"/>
      </rPr>
      <t>ให้กรอกตัวเลข</t>
    </r>
    <r>
      <rPr>
        <sz val="16"/>
        <color theme="8" tint="0.79995117038483843"/>
        <rFont val="EucrosiaUPC"/>
        <charset val="134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</si>
  <si>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charset val="134"/>
      </rPr>
      <t xml:space="preserve"> ---ความหมาย  </t>
    </r>
    <r>
      <rPr>
        <sz val="16"/>
        <color rgb="FFFFFF00"/>
        <rFont val="EucrosiaUPC"/>
        <charset val="134"/>
      </rPr>
      <t>ให้กรอกข้อความ</t>
    </r>
    <r>
      <rPr>
        <sz val="16"/>
        <color theme="8" tint="0.79995117038483843"/>
        <rFont val="EucrosiaUPC"/>
        <charset val="134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</si>
  <si>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charset val="134"/>
      </rPr>
      <t xml:space="preserve"> ---ระดับผลการเรียน  (</t>
    </r>
    <r>
      <rPr>
        <sz val="16"/>
        <color theme="5" tint="0.59999389629810485"/>
        <rFont val="EucrosiaUPC"/>
        <charset val="134"/>
      </rPr>
      <t>ปพ.5 สำหรับรายวิชาต่างๆ</t>
    </r>
    <r>
      <rPr>
        <sz val="16"/>
        <color theme="8" tint="0.79995117038483843"/>
        <rFont val="EucrosiaUPC"/>
        <charset val="134"/>
      </rPr>
      <t xml:space="preserve">) </t>
    </r>
    <r>
      <rPr>
        <sz val="16"/>
        <color rgb="FFFFFF00"/>
        <rFont val="EucrosiaUPC"/>
        <charset val="134"/>
      </rPr>
      <t>ให้กรอกตัวเลข</t>
    </r>
    <r>
      <rPr>
        <sz val="16"/>
        <color theme="8" tint="0.79995117038483843"/>
        <rFont val="EucrosiaUPC"/>
        <charset val="134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charset val="134"/>
      </rPr>
      <t>(กำหนดได้ไม่เกิน  8 ระดับ)</t>
    </r>
  </si>
  <si>
    <r>
      <rPr>
        <sz val="16"/>
        <color theme="8" tint="0.79995117038483843"/>
        <rFont val="EucrosiaUPC"/>
        <charset val="134"/>
      </rPr>
      <t xml:space="preserve">                            (</t>
    </r>
    <r>
      <rPr>
        <sz val="16"/>
        <color theme="5" tint="0.59999389629810485"/>
        <rFont val="EucrosiaUPC"/>
        <charset val="134"/>
      </rPr>
      <t>ปพ.5 สำหรับกิจกรรมพัฒนาผู้เรียน</t>
    </r>
    <r>
      <rPr>
        <sz val="16"/>
        <color theme="8" tint="0.79995117038483843"/>
        <rFont val="EucrosiaUPC"/>
        <charset val="134"/>
      </rPr>
      <t xml:space="preserve">) </t>
    </r>
    <r>
      <rPr>
        <sz val="16"/>
        <color rgb="FFFFFF00"/>
        <rFont val="EucrosiaUPC"/>
        <charset val="134"/>
      </rPr>
      <t>ให้กรอกข้อความ</t>
    </r>
    <r>
      <rPr>
        <sz val="16"/>
        <color theme="8" tint="0.79995117038483843"/>
        <rFont val="EucrosiaUPC"/>
        <charset val="134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charset val="134"/>
      </rPr>
      <t>ผ่าน</t>
    </r>
    <r>
      <rPr>
        <sz val="16"/>
        <color theme="8" tint="0.79995117038483843"/>
        <rFont val="EucrosiaUPC"/>
        <charset val="134"/>
      </rPr>
      <t xml:space="preserve"> และ </t>
    </r>
    <r>
      <rPr>
        <sz val="16"/>
        <color rgb="FFFFFF00"/>
        <rFont val="EucrosiaUPC"/>
        <charset val="134"/>
      </rPr>
      <t>ไม่ผ่าน</t>
    </r>
    <r>
      <rPr>
        <sz val="16"/>
        <color theme="8" tint="0.79995117038483843"/>
        <rFont val="EucrosiaUPC"/>
        <charset val="134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</si>
  <si>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</si>
  <si>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charset val="134"/>
      </rPr>
      <t xml:space="preserve"> ---ความหมาย  </t>
    </r>
    <r>
      <rPr>
        <sz val="16"/>
        <color rgb="FFFFFF00"/>
        <rFont val="EucrosiaUPC"/>
        <charset val="134"/>
      </rPr>
      <t>ให้กรอกข้อความ</t>
    </r>
    <r>
      <rPr>
        <sz val="16"/>
        <color theme="8" tint="0.79995117038483843"/>
        <rFont val="EucrosiaUPC"/>
        <charset val="134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</si>
  <si>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charset val="134"/>
      </rPr>
      <t xml:space="preserve"> ---ระดับผลการประเมิน   </t>
    </r>
    <r>
      <rPr>
        <sz val="16"/>
        <color rgb="FFFFFF00"/>
        <rFont val="EucrosiaUPC"/>
        <charset val="134"/>
      </rPr>
      <t>เป็นตัวเลข</t>
    </r>
    <r>
      <rPr>
        <sz val="16"/>
        <color theme="8" tint="0.79995117038483843"/>
        <rFont val="EucrosiaUPC"/>
        <charset val="134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</si>
  <si>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</si>
  <si>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</si>
  <si>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</si>
  <si>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</si>
  <si>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</si>
  <si>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</si>
  <si>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</si>
  <si>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</si>
  <si>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</si>
  <si>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</si>
  <si>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</si>
  <si>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1526</t>
  </si>
  <si>
    <t>1430800119384</t>
  </si>
  <si>
    <t>เด็กชายจิรทีปต์  พวงมาลา</t>
  </si>
  <si>
    <t>1527</t>
  </si>
  <si>
    <t>1439600135104</t>
  </si>
  <si>
    <t>เด็กชายพีระศิลป์  นรสิงห์</t>
  </si>
  <si>
    <t>1528</t>
  </si>
  <si>
    <t>1439600135198</t>
  </si>
  <si>
    <t>เด็กชายภูผา  เศษจำปา</t>
  </si>
  <si>
    <t>1529</t>
  </si>
  <si>
    <t>1430800119295</t>
  </si>
  <si>
    <t>เด็กชายภูมิพันธ์  สมพงษ์</t>
  </si>
  <si>
    <t>1530</t>
  </si>
  <si>
    <t>1439600134035</t>
  </si>
  <si>
    <t>เด็กชายอดุลยวัฒน์  สอนนาง</t>
  </si>
  <si>
    <t>1536</t>
  </si>
  <si>
    <t>1439600139363</t>
  </si>
  <si>
    <t>เด็กชายชวัลวิทย์  อ่างมัจฉา</t>
  </si>
  <si>
    <t>1545</t>
  </si>
  <si>
    <t>1629900982226</t>
  </si>
  <si>
    <t>เด็กชายศักดิ์ดา  จันทะวงค์</t>
  </si>
  <si>
    <t>1616</t>
  </si>
  <si>
    <t>G624100000761</t>
  </si>
  <si>
    <t>เด็กชายแจ็คกี้  ระถิกา</t>
  </si>
  <si>
    <t>1531</t>
  </si>
  <si>
    <t>1439600140302</t>
  </si>
  <si>
    <t>เด็กหญิงธิราวัลย์  อ่อนตามา</t>
  </si>
  <si>
    <t>1532</t>
  </si>
  <si>
    <t>1419902904909</t>
  </si>
  <si>
    <t>เด็กหญิงนงนภัส  ติยะภา</t>
  </si>
  <si>
    <t>1533</t>
  </si>
  <si>
    <t>1439600133896</t>
  </si>
  <si>
    <t>เด็กหญิงปรารถณา  แสนรินทร์</t>
  </si>
  <si>
    <t>1538</t>
  </si>
  <si>
    <t>1508700133896</t>
  </si>
  <si>
    <t>เด็กหญิงอุษามณี  อินทะพิมพ์</t>
  </si>
  <si>
    <t>1592</t>
  </si>
  <si>
    <t>1439600136208</t>
  </si>
  <si>
    <t>เด็กหญิงกชกร  พิมพ์พงษ์</t>
  </si>
  <si>
    <t>1598</t>
  </si>
  <si>
    <t>1439600145525</t>
  </si>
  <si>
    <t>เด็กหญิงอภิรญาพร  นรสิงห์</t>
  </si>
  <si>
    <t>1641</t>
  </si>
  <si>
    <t>1329000088491</t>
  </si>
  <si>
    <t>เด็กหญิงกนกอร  เกษอินทร์</t>
  </si>
  <si>
    <t>1662</t>
  </si>
  <si>
    <t>เด็กหญิงรุ่งอรุณรัศมี  จันทร์แจ่มศรี</t>
  </si>
  <si>
    <t>655</t>
  </si>
  <si>
    <t>1430800118761</t>
  </si>
  <si>
    <t>เด็กชายจักรภัทร  เสนาฤทธิ์</t>
  </si>
  <si>
    <t>656</t>
  </si>
  <si>
    <t>1430800118931</t>
  </si>
  <si>
    <t>เด็กชายธนวัต  มีศิลป์</t>
  </si>
  <si>
    <t>627</t>
  </si>
  <si>
    <t>1439600144596</t>
  </si>
  <si>
    <t>เด็กชายธนบูรณ์  พุทธชัย</t>
  </si>
  <si>
    <t>628</t>
  </si>
  <si>
    <t>1419902915749</t>
  </si>
  <si>
    <t>เด็กหญิงณัฐชา  มาตรรักษ์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</si>
  <si>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</si>
  <si>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</si>
  <si>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</si>
  <si>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</si>
  <si>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</si>
  <si>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</si>
  <si>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</si>
  <si>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</si>
  <si>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</si>
  <si>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</si>
  <si>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</si>
  <si>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</si>
  <si>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</si>
  <si>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</si>
  <si>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</si>
  <si>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</si>
  <si>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</si>
  <si>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</si>
  <si>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</si>
  <si>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</si>
  <si>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</si>
  <si>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</si>
  <si>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</si>
  <si>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</si>
  <si>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</si>
  <si>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</si>
  <si>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</si>
  <si>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</si>
  <si>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</si>
  <si>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</si>
  <si>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</si>
  <si>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</si>
  <si>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</si>
  <si>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</si>
  <si>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</si>
  <si>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</si>
  <si>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</si>
  <si>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</si>
  <si>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</si>
  <si>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</si>
  <si>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</si>
  <si>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</si>
  <si>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</si>
  <si>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</si>
  <si>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</si>
  <si>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</si>
  <si>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</si>
  <si>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</si>
  <si>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</si>
  <si>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</si>
  <si>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</si>
  <si>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</si>
  <si>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</si>
  <si>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</si>
  <si>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</si>
  <si>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</si>
  <si>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</si>
  <si>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</si>
  <si>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</si>
  <si>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</si>
  <si>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</si>
  <si>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</si>
  <si>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</si>
  <si>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</si>
  <si>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</si>
  <si>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</si>
  <si>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</si>
  <si>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พ.ค./มิ.ย.</t>
  </si>
  <si>
    <t>ภาษาไทย</t>
  </si>
  <si>
    <t>มกราคม</t>
  </si>
  <si>
    <t>ชั่วโมง/ปี</t>
  </si>
  <si>
    <t>ม.ค./ก.พ.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</si>
  <si>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</si>
  <si>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</si>
  <si>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</si>
  <si>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</si>
  <si>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</si>
  <si>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</si>
  <si>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</si>
  <si>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</si>
  <si>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ล</t>
  </si>
  <si>
    <t>วิทยาศาสตร์</t>
  </si>
  <si>
    <t>มัธยมศึกษาตอนต้น</t>
  </si>
  <si>
    <t>ประถมศึกษาปีที่ 2</t>
  </si>
  <si>
    <t>ครูชำนาญการพิเศษ</t>
  </si>
  <si>
    <t>ก.พ./มี.ค.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</si>
  <si>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</si>
  <si>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</si>
  <si>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</si>
  <si>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</si>
  <si>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ประถมศึกษาปีที่ 3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</si>
  <si>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</si>
  <si>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</si>
  <si>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</si>
  <si>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</si>
  <si>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</si>
  <si>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ประถมศึกษาปีที่ 4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</si>
  <si>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</si>
  <si>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</si>
  <si>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</si>
  <si>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</si>
  <si>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</si>
  <si>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</si>
  <si>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</si>
  <si>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</si>
  <si>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</si>
  <si>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</si>
  <si>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ประถมศึกษาปีที่ 6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</si>
  <si>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</si>
  <si>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</si>
  <si>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</si>
  <si>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</si>
  <si>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</si>
  <si>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</si>
  <si>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</si>
  <si>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</si>
  <si>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</si>
  <si>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</si>
  <si>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</si>
  <si>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</si>
  <si>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</si>
  <si>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</si>
  <si>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</si>
  <si>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</si>
  <si>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</si>
  <si>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</si>
  <si>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</si>
  <si>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</si>
  <si>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</si>
  <si>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</si>
  <si>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</si>
  <si>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</si>
  <si>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</si>
  <si>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</si>
  <si>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</si>
  <si>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</si>
  <si>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</si>
  <si>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</si>
  <si>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</si>
  <si>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</si>
  <si>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</si>
  <si>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charset val="134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charset val="134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</si>
  <si>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</si>
  <si>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</si>
  <si>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</si>
  <si>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</si>
  <si>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</si>
  <si>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</si>
  <si>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</si>
  <si>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</si>
  <si>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</si>
  <si>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</si>
  <si>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</si>
  <si>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</si>
  <si>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</si>
  <si>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</si>
  <si>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</si>
  <si>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</si>
  <si>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charset val="134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charset val="134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</si>
  <si>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</si>
  <si>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</si>
  <si>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</si>
  <si>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</si>
  <si>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</si>
  <si>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</si>
  <si>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</si>
  <si>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</si>
  <si>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</si>
  <si>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</si>
  <si>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</si>
  <si>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</si>
  <si>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</si>
  <si>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</si>
  <si>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</si>
  <si>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</si>
  <si>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</si>
  <si>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</si>
  <si>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</si>
  <si>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</si>
  <si>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</si>
  <si>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</si>
  <si>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</si>
  <si>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</si>
  <si>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</si>
  <si>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</si>
  <si>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</si>
  <si>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</si>
  <si>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</si>
  <si>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</si>
  <si>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charset val="134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charset val="134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</si>
  <si>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</si>
  <si>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</si>
  <si>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</si>
  <si>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</si>
  <si>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</si>
  <si>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</si>
  <si>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</si>
  <si>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</si>
  <si>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</si>
  <si>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</si>
  <si>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</si>
  <si>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</si>
  <si>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</si>
  <si>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</si>
  <si>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</si>
  <si>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</si>
  <si>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</si>
  <si>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</si>
  <si>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</si>
  <si>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</si>
  <si>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</si>
  <si>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</si>
  <si>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</si>
  <si>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</si>
  <si>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</si>
  <si>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</si>
  <si>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</si>
  <si>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</si>
  <si>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</si>
  <si>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</si>
  <si>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</si>
  <si>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</si>
  <si>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</si>
  <si>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</si>
  <si>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</si>
  <si>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</si>
  <si>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</si>
  <si>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</si>
  <si>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</si>
  <si>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</si>
  <si>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</si>
  <si>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</si>
  <si>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</si>
  <si>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</si>
  <si>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</si>
  <si>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</si>
  <si>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</si>
  <si>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charset val="134"/>
      </rPr>
      <t xml:space="preserve">ให้ตรงตามที่เป็นจริง </t>
    </r>
    <r>
      <rPr>
        <sz val="16"/>
        <color rgb="FFC00000"/>
        <rFont val="EucrosiaUPC"/>
        <charset val="134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</si>
  <si>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</si>
  <si>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</si>
  <si>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</si>
  <si>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</si>
  <si>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</si>
  <si>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</si>
  <si>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</si>
  <si>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</si>
  <si>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</si>
  <si>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</si>
  <si>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</si>
  <si>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</si>
  <si>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</si>
  <si>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</si>
  <si>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</si>
  <si>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</si>
  <si>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</si>
  <si>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</si>
  <si>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charset val="134"/>
      </rPr>
      <t xml:space="preserve">ลงในแต่ละช่อง  </t>
    </r>
    <r>
      <rPr>
        <sz val="16"/>
        <color rgb="FFFF0000"/>
        <rFont val="EucrosiaUPC"/>
        <charset val="134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</si>
  <si>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</si>
  <si>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</si>
  <si>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</si>
  <si>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</si>
  <si>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charset val="134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charset val="134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</si>
  <si>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</si>
  <si>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</si>
  <si>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</si>
  <si>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</si>
  <si>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</si>
  <si>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</si>
  <si>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</si>
  <si>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</si>
  <si>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</si>
  <si>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charset val="134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charset val="134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</si>
  <si>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</si>
  <si>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</si>
  <si>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</si>
  <si>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</si>
  <si>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</si>
  <si>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</si>
  <si>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</si>
  <si>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</si>
  <si>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</si>
  <si>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</si>
  <si>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</si>
  <si>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</si>
  <si>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</si>
  <si>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</si>
  <si>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</si>
  <si>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</si>
  <si>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</si>
  <si>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</si>
  <si>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</si>
  <si>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</si>
  <si>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</si>
  <si>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</si>
  <si>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</si>
  <si>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</si>
  <si>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</si>
  <si>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</si>
  <si>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</si>
  <si>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</si>
  <si>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</si>
  <si>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</si>
  <si>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</si>
  <si>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</si>
  <si>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</si>
  <si>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</si>
  <si>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</si>
  <si>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</si>
  <si>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</si>
  <si>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</si>
  <si>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</si>
  <si>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</si>
  <si>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</si>
  <si>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</si>
  <si>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</si>
  <si>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</si>
  <si>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</si>
  <si>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</si>
  <si>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</si>
  <si>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</si>
  <si>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</si>
  <si>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</si>
  <si>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charset val="134"/>
      </rPr>
      <t xml:space="preserve">กระทรวงศึกษาธิการ  </t>
    </r>
    <r>
      <rPr>
        <u/>
        <sz val="14"/>
        <rFont val="EucrosiaUPC"/>
        <charset val="134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charset val="134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</si>
  <si>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</si>
  <si>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</si>
  <si>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</si>
  <si>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</si>
  <si>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</si>
  <si>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</si>
  <si>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</si>
  <si>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</si>
  <si>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</si>
  <si>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</si>
  <si>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</si>
  <si>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</si>
  <si>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</si>
  <si>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</si>
  <si>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</si>
  <si>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</si>
  <si>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</si>
  <si>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</si>
  <si>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</si>
  <si>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</si>
  <si>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</si>
  <si>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</si>
  <si>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</si>
  <si>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</si>
  <si>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</si>
  <si>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</si>
  <si>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</si>
  <si>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</si>
  <si>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</si>
  <si>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</si>
  <si>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</si>
  <si>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</si>
  <si>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</si>
  <si>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</si>
  <si>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</si>
  <si>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</si>
  <si>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</si>
  <si>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</si>
  <si>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</si>
  <si>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</si>
  <si>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</si>
  <si>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</si>
  <si>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</si>
  <si>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</si>
  <si>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</si>
  <si>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</si>
  <si>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</si>
  <si>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</si>
  <si>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</si>
  <si>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</si>
  <si>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</si>
  <si>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</si>
  <si>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</si>
  <si>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</si>
  <si>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</si>
  <si>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</si>
  <si>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</si>
  <si>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</si>
  <si>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</si>
  <si>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</si>
  <si>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</si>
  <si>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</si>
  <si>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</si>
  <si>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</si>
  <si>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</si>
  <si>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</si>
  <si>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</si>
  <si>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</si>
  <si>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</si>
  <si>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</si>
  <si>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</si>
  <si>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</si>
  <si>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</si>
  <si>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</si>
  <si>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</si>
  <si>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</si>
  <si>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</si>
  <si>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</si>
  <si>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</si>
  <si>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</si>
  <si>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</si>
  <si>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</si>
  <si>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</si>
  <si>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</si>
  <si>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</si>
  <si>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</si>
  <si>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</si>
  <si>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charset val="134"/>
      </rPr>
      <t xml:space="preserve">กระทรวงศึกษาธิการ  </t>
    </r>
    <r>
      <rPr>
        <u/>
        <sz val="14"/>
        <rFont val="EucrosiaUPC"/>
        <charset val="134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charset val="134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</si>
  <si>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</si>
  <si>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</si>
  <si>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</si>
  <si>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</si>
  <si>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</si>
  <si>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</si>
  <si>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</si>
  <si>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</si>
  <si>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</si>
  <si>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</si>
  <si>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</si>
  <si>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</si>
  <si>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</si>
  <si>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</si>
  <si>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</si>
  <si>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</si>
  <si>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</si>
  <si>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</si>
  <si>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</si>
  <si>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</si>
  <si>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</si>
  <si>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</si>
  <si>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</si>
  <si>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</si>
  <si>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</si>
  <si>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</si>
  <si>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</si>
  <si>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</si>
  <si>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</si>
  <si>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</si>
  <si>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</si>
  <si>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</si>
  <si>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</si>
  <si>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</si>
  <si>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</si>
  <si>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</si>
  <si>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</si>
  <si>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</si>
  <si>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</si>
  <si>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</si>
  <si>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</si>
  <si>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</si>
  <si>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</si>
  <si>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</si>
  <si>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</si>
  <si>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</si>
  <si>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</si>
  <si>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</si>
  <si>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</si>
  <si>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</si>
  <si>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</si>
  <si>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</si>
  <si>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</si>
  <si>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</si>
  <si>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</si>
  <si>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</si>
  <si>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charset val="134"/>
      </rPr>
      <t>หากต้องการ</t>
    </r>
    <r>
      <rPr>
        <b/>
        <sz val="16"/>
        <rFont val="EucrosiaUPC"/>
        <charset val="134"/>
      </rPr>
      <t>ไ</t>
    </r>
    <r>
      <rPr>
        <b/>
        <sz val="16"/>
        <color rgb="FFC00000"/>
        <rFont val="EucrosiaUPC"/>
        <charset val="134"/>
      </rPr>
      <t>ม่นับรวมคะแนน</t>
    </r>
    <r>
      <rPr>
        <sz val="16"/>
        <rFont val="EucrosiaUPC"/>
        <charset val="134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</si>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</sst>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100">
    <font>
      <sz val="14"/>
      <name val="Cordia New"/>
      <charset val="222"/>
    </font>
    <font>
      <sz val="16"/>
      <name val="EucrosiaUPC"/>
      <charset val="134"/>
    </font>
    <font>
      <u/>
      <sz val="16"/>
      <name val="EucrosiaUPC"/>
      <charset val="134"/>
    </font>
    <font>
      <u/>
      <sz val="16"/>
      <color theme="10"/>
      <name val="EucrosiaUPC"/>
      <charset val="134"/>
    </font>
    <font>
      <sz val="16"/>
      <color rgb="FFFFFFFF"/>
      <name val="EucrosiaUPC"/>
      <charset val="134"/>
    </font>
    <font>
      <sz val="12"/>
      <color theme="10"/>
      <name val="Consolas"/>
      <charset val="134"/>
    </font>
    <font>
      <u/>
      <sz val="16"/>
      <color rgb="FFFFFFFF"/>
      <name val="EucrosiaUPC"/>
      <charset val="134"/>
    </font>
    <font>
      <u/>
      <sz val="16"/>
      <color theme="2" tint="-9.9978637043366805E-2"/>
      <name val="EucrosiaUPC"/>
      <charset val="134"/>
    </font>
    <font>
      <sz val="16"/>
      <color theme="6" tint="-0.249977111117893"/>
      <name val="EucrosiaUPC"/>
      <charset val="134"/>
    </font>
    <font>
      <b/>
      <sz val="16"/>
      <name val="EucrosiaUPC"/>
      <charset val="134"/>
    </font>
    <font>
      <sz val="14"/>
      <name val="EucrosiaUPC"/>
      <charset val="134"/>
    </font>
    <font>
      <b/>
      <u/>
      <sz val="16"/>
      <name val="EucrosiaUPC"/>
      <charset val="134"/>
    </font>
    <font>
      <sz val="16"/>
      <color theme="2" tint="-9.9978637043366805E-2"/>
      <name val="EucrosiaUPC"/>
      <charset val="134"/>
    </font>
    <font>
      <sz val="16"/>
      <color theme="0" tint="-0.34998626667073579"/>
      <name val="EucrosiaUPC"/>
      <charset val="134"/>
    </font>
    <font>
      <b/>
      <sz val="16"/>
      <color theme="4" tint="-0.499984740745262"/>
      <name val="EucrosiaUPC"/>
      <charset val="134"/>
    </font>
    <font>
      <b/>
      <sz val="14"/>
      <name val="EucrosiaUPC"/>
      <charset val="134"/>
    </font>
    <font>
      <sz val="16"/>
      <color theme="2" tint="-0.89996032593768116"/>
      <name val="EucrosiaUPC"/>
      <charset val="134"/>
    </font>
    <font>
      <sz val="16"/>
      <color theme="0"/>
      <name val="EucrosiaUPC"/>
      <charset val="134"/>
    </font>
    <font>
      <b/>
      <sz val="16"/>
      <color theme="3" tint="-0.249977111117893"/>
      <name val="EucrosiaUPC"/>
      <charset val="134"/>
    </font>
    <font>
      <sz val="14"/>
      <color theme="7" tint="-0.499984740745262"/>
      <name val="EucrosiaUPC"/>
      <charset val="134"/>
    </font>
    <font>
      <sz val="12"/>
      <name val="EucrosiaUPC"/>
      <charset val="134"/>
    </font>
    <font>
      <sz val="16"/>
      <name val="TH SarabunPSK"/>
      <charset val="134"/>
    </font>
    <font>
      <b/>
      <sz val="18"/>
      <name val="TH SarabunPSK"/>
      <charset val="134"/>
    </font>
    <font>
      <sz val="16"/>
      <color theme="0"/>
      <name val="TH SarabunPSK"/>
      <charset val="134"/>
    </font>
    <font>
      <u/>
      <sz val="14"/>
      <name val="EucrosiaUPC"/>
      <charset val="134"/>
    </font>
    <font>
      <b/>
      <sz val="20"/>
      <color theme="0"/>
      <name val="EucrosiaUPC"/>
      <charset val="134"/>
    </font>
    <font>
      <sz val="18"/>
      <color theme="0"/>
      <name val="EucrosiaUPC"/>
      <charset val="134"/>
    </font>
    <font>
      <b/>
      <sz val="28"/>
      <color rgb="FFFF0000"/>
      <name val="EucrosiaUPC"/>
      <charset val="134"/>
    </font>
    <font>
      <sz val="16"/>
      <color theme="2"/>
      <name val="EucrosiaUPC"/>
      <charset val="134"/>
    </font>
    <font>
      <sz val="14"/>
      <color theme="2"/>
      <name val="EucrosiaUPC"/>
      <charset val="134"/>
    </font>
    <font>
      <b/>
      <sz val="12"/>
      <name val="EucrosiaUPC"/>
      <charset val="134"/>
    </font>
    <font>
      <sz val="12"/>
      <name val="Cordia New"/>
      <charset val="134"/>
    </font>
    <font>
      <u/>
      <sz val="14"/>
      <color theme="10"/>
      <name val="EucrosiaUPC"/>
      <charset val="134"/>
    </font>
    <font>
      <sz val="14"/>
      <name val="Cordia New"/>
      <charset val="134"/>
    </font>
    <font>
      <sz val="14"/>
      <color theme="5" tint="0.79995117038483843"/>
      <name val="EucrosiaUPC"/>
      <charset val="134"/>
    </font>
    <font>
      <sz val="14"/>
      <color theme="9" tint="0.79995117038483843"/>
      <name val="EucrosiaUPC"/>
      <charset val="134"/>
    </font>
    <font>
      <sz val="14"/>
      <color theme="4" tint="0.79995117038483843"/>
      <name val="EucrosiaUPC"/>
      <charset val="134"/>
    </font>
    <font>
      <b/>
      <sz val="14"/>
      <name val="Cordia New"/>
      <charset val="134"/>
    </font>
    <font>
      <sz val="14"/>
      <color rgb="FFFF0000"/>
      <name val="Cordia New"/>
      <charset val="134"/>
    </font>
    <font>
      <sz val="14"/>
      <color theme="0"/>
      <name val="EucrosiaUPC"/>
      <charset val="134"/>
    </font>
    <font>
      <b/>
      <sz val="22"/>
      <name val="EucrosiaUPC"/>
      <charset val="134"/>
    </font>
    <font>
      <b/>
      <sz val="26"/>
      <name val="EucrosiaUPC"/>
      <charset val="134"/>
    </font>
    <font>
      <b/>
      <sz val="18"/>
      <name val="EucrosiaUPC"/>
      <charset val="134"/>
    </font>
    <font>
      <b/>
      <sz val="11"/>
      <name val="EucrosiaUPC"/>
      <charset val="134"/>
    </font>
    <font>
      <sz val="10"/>
      <name val="EucrosiaUPC"/>
      <charset val="134"/>
    </font>
    <font>
      <sz val="16"/>
      <name val="Wingdings"/>
      <charset val="2"/>
    </font>
    <font>
      <sz val="16"/>
      <color theme="6" tint="-0.499984740745262"/>
      <name val="EucrosiaUPC"/>
      <charset val="134"/>
    </font>
    <font>
      <sz val="18"/>
      <color rgb="FFC00000"/>
      <name val="EucrosiaUPC"/>
      <charset val="134"/>
    </font>
    <font>
      <sz val="12"/>
      <color rgb="FFFFFF00"/>
      <name val="EucrosiaUPC"/>
      <charset val="134"/>
    </font>
    <font>
      <sz val="16"/>
      <color rgb="FFFFFF00"/>
      <name val="EucrosiaUPC"/>
      <charset val="134"/>
    </font>
    <font>
      <sz val="14"/>
      <color rgb="FFFFFF00"/>
      <name val="EucrosiaUPC"/>
      <charset val="134"/>
    </font>
    <font>
      <sz val="12"/>
      <color theme="0"/>
      <name val="EucrosiaUPC"/>
      <charset val="134"/>
    </font>
    <font>
      <b/>
      <sz val="18"/>
      <color theme="9" tint="0.39994506668294322"/>
      <name val="EucrosiaUPC"/>
      <charset val="134"/>
    </font>
    <font>
      <sz val="16"/>
      <color theme="9" tint="0.79995117038483843"/>
      <name val="EucrosiaUPC"/>
      <charset val="134"/>
    </font>
    <font>
      <sz val="14"/>
      <color rgb="FFFFC000"/>
      <name val="EucrosiaUPC"/>
      <charset val="134"/>
    </font>
    <font>
      <sz val="16"/>
      <color rgb="FFFFC000"/>
      <name val="EucrosiaUPC"/>
      <charset val="134"/>
    </font>
    <font>
      <b/>
      <sz val="16"/>
      <color theme="9" tint="0.39994506668294322"/>
      <name val="EucrosiaUPC"/>
      <charset val="134"/>
    </font>
    <font>
      <sz val="16"/>
      <color theme="8" tint="0.79995117038483843"/>
      <name val="EucrosiaUPC"/>
      <charset val="134"/>
    </font>
    <font>
      <sz val="16"/>
      <color theme="9" tint="0.39994506668294322"/>
      <name val="EucrosiaUPC"/>
      <charset val="134"/>
    </font>
    <font>
      <sz val="18"/>
      <color theme="9" tint="0.79995117038483843"/>
      <name val="EucrosiaUPC"/>
      <charset val="134"/>
    </font>
    <font>
      <b/>
      <sz val="18"/>
      <color rgb="FFFF0000"/>
      <name val="EucrosiaUPC"/>
      <charset val="134"/>
    </font>
    <font>
      <sz val="16"/>
      <color theme="5" tint="-0.499984740745262"/>
      <name val="EucrosiaUPC"/>
      <charset val="134"/>
    </font>
    <font>
      <sz val="14"/>
      <color theme="5" tint="-0.249977111117893"/>
      <name val="EucrosiaUPC"/>
      <charset val="134"/>
    </font>
    <font>
      <sz val="16"/>
      <color theme="9" tint="-0.249977111117893"/>
      <name val="EucrosiaUPC"/>
      <charset val="134"/>
    </font>
    <font>
      <sz val="16"/>
      <color rgb="FFFF0000"/>
      <name val="EucrosiaUPC"/>
      <charset val="134"/>
    </font>
    <font>
      <sz val="14"/>
      <color theme="6" tint="0.79995117038483843"/>
      <name val="EucrosiaUPC"/>
      <charset val="134"/>
    </font>
    <font>
      <sz val="14"/>
      <color theme="10"/>
      <name val="EucrosiaUPC"/>
      <charset val="134"/>
    </font>
    <font>
      <b/>
      <u val="double"/>
      <sz val="18"/>
      <color rgb="FFFF0000"/>
      <name val="EucrosiaUPC"/>
      <charset val="134"/>
    </font>
    <font>
      <sz val="14"/>
      <color theme="0" tint="-4.9989318521683403E-2"/>
      <name val="EucrosiaUPC"/>
      <charset val="134"/>
    </font>
    <font>
      <sz val="18"/>
      <name val="EucrosiaUPC"/>
      <charset val="134"/>
    </font>
    <font>
      <b/>
      <sz val="18"/>
      <color theme="9" tint="0.79995117038483843"/>
      <name val="EucrosiaUPC"/>
      <charset val="134"/>
    </font>
    <font>
      <b/>
      <sz val="18"/>
      <color theme="7" tint="-0.499984740745262"/>
      <name val="EucrosiaUPC"/>
      <charset val="134"/>
    </font>
    <font>
      <sz val="16"/>
      <color theme="6" tint="0.79995117038483843"/>
      <name val="EucrosiaUPC"/>
      <charset val="134"/>
    </font>
    <font>
      <sz val="16"/>
      <name val="Cordia New"/>
      <charset val="134"/>
    </font>
    <font>
      <sz val="16"/>
      <color theme="10"/>
      <name val="EucrosiaUPC"/>
      <charset val="134"/>
    </font>
    <font>
      <sz val="14"/>
      <color theme="6" tint="-0.249977111117893"/>
      <name val="EucrosiaUPC"/>
      <charset val="134"/>
    </font>
    <font>
      <sz val="16"/>
      <color rgb="FFC00000"/>
      <name val="EucrosiaUPC"/>
      <charset val="134"/>
    </font>
    <font>
      <sz val="16"/>
      <color theme="8" tint="0.39994506668294322"/>
      <name val="EucrosiaUPC"/>
      <charset val="134"/>
    </font>
    <font>
      <b/>
      <sz val="28"/>
      <color rgb="FFC00000"/>
      <name val="EucrosiaUPC"/>
      <charset val="134"/>
    </font>
    <font>
      <b/>
      <sz val="18"/>
      <color theme="8" tint="0.39994506668294322"/>
      <name val="EucrosiaUPC"/>
      <charset val="134"/>
    </font>
    <font>
      <sz val="18"/>
      <color theme="2"/>
      <name val="EucrosiaUPC"/>
      <charset val="134"/>
    </font>
    <font>
      <sz val="18"/>
      <color theme="8" tint="0.79995117038483843"/>
      <name val="EucrosiaUPC"/>
      <charset val="134"/>
    </font>
    <font>
      <sz val="18"/>
      <color theme="9" tint="0.59999389629810485"/>
      <name val="EucrosiaUPC"/>
      <charset val="134"/>
    </font>
    <font>
      <sz val="18"/>
      <color theme="0" tint="-4.9989318521683403E-2"/>
      <name val="EucrosiaUPC"/>
      <charset val="134"/>
    </font>
    <font>
      <b/>
      <sz val="16"/>
      <color theme="8" tint="0.39994506668294322"/>
      <name val="EucrosiaUPC"/>
      <charset val="134"/>
    </font>
    <font>
      <sz val="18"/>
      <color theme="6" tint="0.79995117038483843"/>
      <name val="EucrosiaUPC"/>
      <charset val="134"/>
    </font>
    <font>
      <u/>
      <sz val="14"/>
      <color theme="10"/>
      <name val="Cordia New"/>
      <charset val="134"/>
    </font>
    <font>
      <b/>
      <sz val="16"/>
      <color rgb="FFC00000"/>
      <name val="EucrosiaUPC"/>
      <charset val="134"/>
    </font>
    <font>
      <sz val="16"/>
      <color theme="5" tint="0.59999389629810485"/>
      <name val="EucrosiaUPC"/>
      <charset val="134"/>
    </font>
    <font>
      <b/>
      <sz val="16"/>
      <color rgb="FFFF0000"/>
      <name val="EucrosiaUPC"/>
      <charset val="134"/>
    </font>
    <font>
      <u/>
      <sz val="16"/>
      <color theme="5" tint="-0.499984740745262"/>
      <name val="EucrosiaUPC"/>
      <charset val="134"/>
    </font>
    <font>
      <sz val="14"/>
      <color theme="5" tint="-0.499984740745262"/>
      <name val="EucrosiaUPC"/>
      <charset val="134"/>
    </font>
    <font>
      <u/>
      <sz val="16"/>
      <color rgb="FFFF0000"/>
      <name val="EucrosiaUPC"/>
      <charset val="134"/>
    </font>
    <font>
      <sz val="14"/>
      <color theme="9" tint="-0.249977111117893"/>
      <name val="EucrosiaUPC"/>
      <charset val="134"/>
    </font>
    <font>
      <u/>
      <sz val="12"/>
      <name val="EucrosiaUPC"/>
      <charset val="134"/>
    </font>
    <font>
      <b/>
      <sz val="14"/>
      <color theme="9" tint="0.79995117038483843"/>
      <name val="EucrosiaUPC"/>
      <charset val="134"/>
    </font>
    <font>
      <sz val="11"/>
      <color rgb="FF000000"/>
      <name val="TH Sarabun New"/>
      <charset val="222"/>
    </font>
    <font>
      <sz val="11"/>
      <color theme="1"/>
      <name val="TH Sarabun New"/>
      <charset val="222"/>
    </font>
    <font>
      <sz val="14"/>
      <color theme="1"/>
      <name val="TH SarabunPSK"/>
      <family val="2"/>
      <charset val="222"/>
    </font>
    <font>
      <sz val="14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</cellStyleXfs>
  <cellXfs count="1038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0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0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3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4" fillId="0" borderId="0" xfId="0" applyFont="1" applyProtection="1">
      <protection hidden="1"/>
    </xf>
    <xf numFmtId="0" fontId="44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5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3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6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7" fillId="0" borderId="0" xfId="0" applyFont="1"/>
    <xf numFmtId="0" fontId="49" fillId="9" borderId="150" xfId="0" applyFont="1" applyFill="1" applyBorder="1" applyAlignment="1" applyProtection="1">
      <alignment horizontal="center"/>
      <protection hidden="1"/>
    </xf>
    <xf numFmtId="0" fontId="48" fillId="9" borderId="150" xfId="0" applyFont="1" applyFill="1" applyBorder="1" applyAlignment="1">
      <alignment horizontal="center"/>
    </xf>
    <xf numFmtId="0" fontId="50" fillId="9" borderId="150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0" fillId="9" borderId="151" xfId="0" applyFont="1" applyFill="1" applyBorder="1" applyAlignment="1" applyProtection="1">
      <alignment horizontal="center" vertical="center"/>
      <protection hidden="1"/>
    </xf>
    <xf numFmtId="0" fontId="10" fillId="5" borderId="148" xfId="0" applyFont="1" applyFill="1" applyBorder="1" applyAlignment="1" applyProtection="1">
      <alignment horizontal="center" vertical="center"/>
      <protection locked="0"/>
    </xf>
    <xf numFmtId="0" fontId="17" fillId="0" borderId="150" xfId="0" applyFont="1" applyBorder="1" applyAlignment="1" applyProtection="1">
      <alignment horizontal="center" shrinkToFit="1"/>
      <protection hidden="1"/>
    </xf>
    <xf numFmtId="0" fontId="39" fillId="0" borderId="149" xfId="0" applyFont="1" applyBorder="1" applyAlignment="1">
      <alignment horizontal="center" shrinkToFit="1"/>
    </xf>
    <xf numFmtId="0" fontId="52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3" fillId="2" borderId="0" xfId="0" applyFont="1" applyFill="1" applyAlignment="1" applyProtection="1">
      <alignment horizontal="right"/>
      <protection hidden="1"/>
    </xf>
    <xf numFmtId="0" fontId="42" fillId="11" borderId="57" xfId="0" applyFont="1" applyFill="1" applyBorder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42" fillId="6" borderId="57" xfId="0" applyFont="1" applyFill="1" applyBorder="1" applyAlignment="1" applyProtection="1">
      <alignment horizontal="center" vertical="center"/>
      <protection locked="0" hidden="1"/>
    </xf>
    <xf numFmtId="0" fontId="54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3" fillId="27" borderId="0" xfId="0" applyFont="1" applyFill="1" applyAlignment="1" applyProtection="1">
      <alignment horizontal="right"/>
      <protection hidden="1"/>
    </xf>
    <xf numFmtId="0" fontId="54" fillId="27" borderId="0" xfId="0" applyFont="1" applyFill="1" applyProtection="1">
      <protection hidden="1"/>
    </xf>
    <xf numFmtId="0" fontId="55" fillId="4" borderId="0" xfId="0" applyFont="1" applyFill="1" applyAlignment="1" applyProtection="1">
      <alignment horizontal="right"/>
      <protection hidden="1"/>
    </xf>
    <xf numFmtId="0" fontId="52" fillId="0" borderId="0" xfId="0" applyFont="1" applyProtection="1">
      <protection hidden="1"/>
    </xf>
    <xf numFmtId="0" fontId="9" fillId="2" borderId="152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2" xfId="0" applyFont="1" applyFill="1" applyBorder="1" applyAlignment="1" applyProtection="1">
      <alignment horizontal="center" vertical="center"/>
      <protection hidden="1"/>
    </xf>
    <xf numFmtId="0" fontId="42" fillId="6" borderId="153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2" fillId="6" borderId="154" xfId="0" applyFont="1" applyFill="1" applyBorder="1" applyAlignment="1" applyProtection="1">
      <alignment horizontal="center"/>
      <protection locked="0" hidden="1"/>
    </xf>
    <xf numFmtId="0" fontId="1" fillId="23" borderId="152" xfId="0" applyFont="1" applyFill="1" applyBorder="1" applyAlignment="1" applyProtection="1">
      <alignment horizontal="center" vertical="center"/>
      <protection locked="0" hidden="1"/>
    </xf>
    <xf numFmtId="49" fontId="42" fillId="28" borderId="152" xfId="0" applyNumberFormat="1" applyFont="1" applyFill="1" applyBorder="1" applyAlignment="1" applyProtection="1">
      <alignment horizontal="center"/>
      <protection hidden="1"/>
    </xf>
    <xf numFmtId="0" fontId="1" fillId="23" borderId="152" xfId="0" applyFont="1" applyFill="1" applyBorder="1" applyAlignment="1" applyProtection="1">
      <alignment horizontal="center" vertical="center" shrinkToFit="1"/>
      <protection hidden="1"/>
    </xf>
    <xf numFmtId="0" fontId="56" fillId="0" borderId="0" xfId="0" applyFont="1" applyProtection="1"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Alignment="1" applyProtection="1">
      <alignment vertical="center"/>
      <protection hidden="1"/>
    </xf>
    <xf numFmtId="0" fontId="42" fillId="0" borderId="155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2" fillId="0" borderId="156" xfId="0" applyFont="1" applyBorder="1" applyAlignment="1" applyProtection="1">
      <alignment horizontal="center"/>
      <protection hidden="1"/>
    </xf>
    <xf numFmtId="0" fontId="1" fillId="0" borderId="157" xfId="0" applyFont="1" applyBorder="1" applyAlignment="1" applyProtection="1">
      <alignment horizontal="center" vertical="center" shrinkToFit="1"/>
      <protection hidden="1"/>
    </xf>
    <xf numFmtId="49" fontId="42" fillId="0" borderId="157" xfId="0" applyNumberFormat="1" applyFont="1" applyBorder="1" applyAlignment="1" applyProtection="1">
      <alignment horizontal="center"/>
      <protection hidden="1"/>
    </xf>
    <xf numFmtId="0" fontId="42" fillId="0" borderId="153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2" fillId="0" borderId="154" xfId="0" applyFont="1" applyBorder="1" applyAlignment="1" applyProtection="1">
      <alignment horizontal="center"/>
      <protection hidden="1"/>
    </xf>
    <xf numFmtId="0" fontId="1" fillId="0" borderId="152" xfId="0" applyFont="1" applyBorder="1" applyAlignment="1" applyProtection="1">
      <alignment horizontal="center" vertical="center" shrinkToFit="1"/>
      <protection hidden="1"/>
    </xf>
    <xf numFmtId="49" fontId="42" fillId="0" borderId="15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2" fillId="0" borderId="0" xfId="0" applyNumberFormat="1" applyFont="1" applyAlignment="1" applyProtection="1">
      <alignment horizontal="center"/>
      <protection hidden="1"/>
    </xf>
    <xf numFmtId="0" fontId="42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2" xfId="0" applyFont="1" applyBorder="1" applyAlignment="1" applyProtection="1">
      <alignment horizontal="center" vertical="center"/>
      <protection hidden="1"/>
    </xf>
    <xf numFmtId="0" fontId="15" fillId="0" borderId="152" xfId="0" applyFont="1" applyBorder="1" applyAlignment="1" applyProtection="1">
      <alignment horizontal="center" vertical="center"/>
      <protection hidden="1"/>
    </xf>
    <xf numFmtId="0" fontId="30" fillId="30" borderId="15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2" xfId="0" applyFont="1" applyFill="1" applyBorder="1" applyAlignment="1" applyProtection="1">
      <alignment horizontal="center" vertical="center"/>
      <protection hidden="1"/>
    </xf>
    <xf numFmtId="0" fontId="20" fillId="5" borderId="152" xfId="0" applyFont="1" applyFill="1" applyBorder="1" applyAlignment="1" applyProtection="1">
      <alignment horizontal="center" vertical="center"/>
      <protection locked="0"/>
    </xf>
    <xf numFmtId="0" fontId="20" fillId="5" borderId="153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2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4" xfId="0" applyFont="1" applyFill="1" applyBorder="1" applyProtection="1">
      <protection locked="0"/>
    </xf>
    <xf numFmtId="0" fontId="20" fillId="11" borderId="154" xfId="0" applyFont="1" applyFill="1" applyBorder="1" applyAlignment="1" applyProtection="1">
      <alignment horizontal="left" vertical="center"/>
      <protection locked="0"/>
    </xf>
    <xf numFmtId="0" fontId="61" fillId="0" borderId="0" xfId="0" applyFont="1" applyProtection="1">
      <protection hidden="1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7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vertical="center"/>
      <protection hidden="1"/>
    </xf>
    <xf numFmtId="0" fontId="69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2" fillId="3" borderId="0" xfId="0" applyFont="1" applyFill="1" applyAlignment="1" applyProtection="1">
      <alignment horizontal="center"/>
      <protection locked="0"/>
    </xf>
    <xf numFmtId="0" fontId="71" fillId="11" borderId="0" xfId="0" applyFont="1" applyFill="1" applyProtection="1">
      <protection hidden="1"/>
    </xf>
    <xf numFmtId="0" fontId="55" fillId="11" borderId="0" xfId="0" applyFont="1" applyFill="1" applyProtection="1">
      <protection hidden="1"/>
    </xf>
    <xf numFmtId="0" fontId="1" fillId="5" borderId="158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2" fillId="4" borderId="0" xfId="0" applyFont="1" applyFill="1" applyProtection="1">
      <protection hidden="1"/>
    </xf>
    <xf numFmtId="0" fontId="3" fillId="14" borderId="159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3" fillId="32" borderId="0" xfId="0" applyFont="1" applyFill="1"/>
    <xf numFmtId="0" fontId="1" fillId="5" borderId="160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4" fillId="14" borderId="159" xfId="2" applyFont="1" applyFill="1" applyBorder="1" applyAlignment="1" applyProtection="1">
      <protection hidden="1"/>
    </xf>
    <xf numFmtId="0" fontId="74" fillId="14" borderId="159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5" fillId="0" borderId="0" xfId="0" applyFont="1" applyAlignment="1" applyProtection="1">
      <alignment horizontal="right"/>
      <protection hidden="1"/>
    </xf>
    <xf numFmtId="0" fontId="1" fillId="14" borderId="159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4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2" fillId="4" borderId="161" xfId="0" applyFont="1" applyFill="1" applyBorder="1" applyAlignment="1" applyProtection="1">
      <alignment vertical="center"/>
      <protection hidden="1"/>
    </xf>
    <xf numFmtId="0" fontId="74" fillId="14" borderId="159" xfId="2" applyFont="1" applyFill="1" applyBorder="1" applyAlignment="1" applyProtection="1">
      <alignment vertical="center"/>
      <protection hidden="1"/>
    </xf>
    <xf numFmtId="0" fontId="76" fillId="0" borderId="0" xfId="0" applyFont="1" applyProtection="1">
      <protection hidden="1"/>
    </xf>
    <xf numFmtId="0" fontId="1" fillId="0" borderId="161" xfId="0" applyFont="1" applyBorder="1" applyProtection="1">
      <protection hidden="1"/>
    </xf>
    <xf numFmtId="0" fontId="77" fillId="0" borderId="0" xfId="0" applyFont="1" applyAlignment="1" applyProtection="1">
      <alignment vertical="center"/>
      <protection hidden="1"/>
    </xf>
    <xf numFmtId="0" fontId="78" fillId="5" borderId="159" xfId="2" applyFont="1" applyFill="1" applyBorder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83" fillId="0" borderId="0" xfId="2" applyFont="1" applyFill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79" fillId="0" borderId="0" xfId="0" applyFont="1" applyAlignment="1" applyProtection="1">
      <alignment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74" fillId="14" borderId="159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59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0" fontId="96" fillId="16" borderId="2" xfId="0" applyFont="1" applyFill="1" applyBorder="1" applyAlignment="1" applyProtection="1">
      <alignment vertical="center"/>
      <protection locked="0"/>
    </xf>
    <xf numFmtId="0" fontId="96" fillId="16" borderId="13" xfId="0" applyFont="1" applyFill="1" applyBorder="1" applyAlignment="1" applyProtection="1">
      <alignment vertical="center"/>
      <protection locked="0"/>
    </xf>
    <xf numFmtId="0" fontId="96" fillId="16" borderId="15" xfId="0" applyFont="1" applyFill="1" applyBorder="1" applyAlignment="1" applyProtection="1">
      <alignment vertical="center"/>
      <protection locked="0"/>
    </xf>
    <xf numFmtId="0" fontId="96" fillId="16" borderId="6" xfId="0" applyFont="1" applyFill="1" applyBorder="1" applyAlignment="1" applyProtection="1">
      <alignment vertical="center"/>
      <protection locked="0"/>
    </xf>
    <xf numFmtId="0" fontId="96" fillId="16" borderId="17" xfId="0" applyFont="1" applyFill="1" applyBorder="1" applyAlignment="1" applyProtection="1">
      <alignment vertical="center"/>
      <protection locked="0"/>
    </xf>
    <xf numFmtId="0" fontId="96" fillId="16" borderId="8" xfId="0" applyFont="1" applyFill="1" applyBorder="1" applyAlignment="1" applyProtection="1">
      <alignment vertical="center"/>
      <protection locked="0"/>
    </xf>
    <xf numFmtId="0" fontId="97" fillId="0" borderId="2" xfId="0" applyFont="1" applyBorder="1" applyProtection="1">
      <protection locked="0"/>
    </xf>
    <xf numFmtId="49" fontId="98" fillId="0" borderId="2" xfId="0" applyNumberFormat="1" applyFont="1" applyBorder="1" applyAlignment="1" applyProtection="1">
      <alignment horizontal="center"/>
      <protection locked="0"/>
    </xf>
    <xf numFmtId="1" fontId="99" fillId="0" borderId="0" xfId="0" applyNumberFormat="1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 vertical="center" wrapText="1"/>
      <protection hidden="1"/>
    </xf>
    <xf numFmtId="0" fontId="70" fillId="4" borderId="0" xfId="0" applyFont="1" applyFill="1" applyAlignment="1" applyProtection="1">
      <alignment horizontal="center" shrinkToFit="1"/>
      <protection hidden="1"/>
    </xf>
    <xf numFmtId="0" fontId="81" fillId="0" borderId="0" xfId="0" applyFont="1" applyAlignment="1" applyProtection="1">
      <alignment horizontal="left" vertical="center"/>
      <protection hidden="1"/>
    </xf>
    <xf numFmtId="0" fontId="66" fillId="14" borderId="0" xfId="2" applyFont="1" applyFill="1" applyBorder="1" applyAlignment="1" applyProtection="1">
      <alignment horizontal="left"/>
      <protection hidden="1"/>
    </xf>
    <xf numFmtId="0" fontId="66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8" fillId="0" borderId="0" xfId="0" applyFont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5" fillId="13" borderId="0" xfId="0" applyFont="1" applyFill="1" applyAlignment="1" applyProtection="1">
      <alignment horizontal="left"/>
      <protection hidden="1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5" borderId="153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0" fillId="11" borderId="102" xfId="0" applyFont="1" applyFill="1" applyBorder="1" applyAlignment="1" applyProtection="1">
      <alignment horizontal="center" vertical="center"/>
      <protection locked="0" hidden="1"/>
    </xf>
    <xf numFmtId="0" fontId="51" fillId="0" borderId="148" xfId="0" applyFont="1" applyBorder="1" applyAlignment="1">
      <alignment horizontal="right" shrinkToFit="1"/>
    </xf>
    <xf numFmtId="0" fontId="51" fillId="0" borderId="151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48" fillId="9" borderId="148" xfId="0" applyFont="1" applyFill="1" applyBorder="1" applyAlignment="1">
      <alignment horizontal="left" shrinkToFit="1"/>
    </xf>
    <xf numFmtId="0" fontId="48" fillId="9" borderId="149" xfId="0" applyFont="1" applyFill="1" applyBorder="1" applyAlignment="1">
      <alignment horizontal="left" shrinkToFit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2" fontId="43" fillId="5" borderId="5" xfId="0" applyNumberFormat="1" applyFont="1" applyFill="1" applyBorder="1" applyAlignment="1" applyProtection="1">
      <alignment horizontal="center" vertical="center"/>
      <protection hidden="1"/>
    </xf>
    <xf numFmtId="2" fontId="43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/>
      <protection hidden="1"/>
    </xf>
    <xf numFmtId="0" fontId="40" fillId="5" borderId="0" xfId="0" applyFont="1" applyFill="1" applyAlignment="1" applyProtection="1">
      <alignment horizontal="center" shrinkToFit="1"/>
      <protection hidden="1"/>
    </xf>
    <xf numFmtId="0" fontId="41" fillId="5" borderId="0" xfId="0" applyFont="1" applyFill="1" applyAlignment="1" applyProtection="1">
      <alignment horizontal="center" vertical="center" shrinkToFit="1"/>
      <protection hidden="1"/>
    </xf>
    <xf numFmtId="0" fontId="42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0" fontId="1" fillId="3" borderId="45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30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theme="5" tint="0.79995117038483843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วิชาประวัติศาสตร์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5-4E57-B097-7E2F84948F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F-4304-A47F-36BDA0239373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6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F-4304-A47F-36BDA0239373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F-4304-A47F-36BDA02393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81.5625</c:v>
                </c:pt>
                <c:pt idx="1">
                  <c:v>0</c:v>
                </c:pt>
                <c:pt idx="2">
                  <c:v>62.25</c:v>
                </c:pt>
                <c:pt idx="3">
                  <c:v>77.7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06-48C3-A6BD-3B0F4B66FA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>
      <c r="F1" s="675" t="s">
        <v>0</v>
      </c>
      <c r="G1" s="675"/>
      <c r="H1" s="675"/>
      <c r="I1" s="675"/>
    </row>
    <row r="2" spans="2:12" ht="26.25" customHeight="1">
      <c r="B2" s="619" t="s">
        <v>1</v>
      </c>
      <c r="C2" s="620" t="s">
        <v>2</v>
      </c>
      <c r="D2" s="676" t="s">
        <v>3</v>
      </c>
      <c r="E2" s="676"/>
      <c r="G2" s="621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22"/>
      <c r="I2" s="622"/>
      <c r="J2" s="661"/>
      <c r="K2" s="661"/>
      <c r="L2" s="661"/>
    </row>
    <row r="3" spans="2:12" ht="19.5" customHeight="1">
      <c r="B3" s="10" t="s">
        <v>4</v>
      </c>
      <c r="C3" s="623" t="s">
        <v>5</v>
      </c>
      <c r="D3" s="624"/>
      <c r="E3" s="10" t="s">
        <v>6</v>
      </c>
      <c r="F3" s="625" t="s">
        <v>7</v>
      </c>
      <c r="G3" s="626"/>
      <c r="H3" s="627" t="s">
        <v>8</v>
      </c>
      <c r="I3" s="555"/>
    </row>
    <row r="4" spans="2:12" ht="19.5" customHeight="1">
      <c r="B4" s="10" t="s">
        <v>9</v>
      </c>
      <c r="C4" s="163" t="s">
        <v>10</v>
      </c>
      <c r="D4" s="624"/>
      <c r="E4" s="10" t="s">
        <v>11</v>
      </c>
      <c r="F4" s="625" t="s">
        <v>12</v>
      </c>
      <c r="G4" s="626"/>
      <c r="H4" s="628" t="s">
        <v>13</v>
      </c>
      <c r="I4" s="628" t="s">
        <v>14</v>
      </c>
    </row>
    <row r="5" spans="2:12" ht="19.5" customHeight="1">
      <c r="B5" s="629" t="s">
        <v>15</v>
      </c>
      <c r="C5" s="163" t="s">
        <v>5</v>
      </c>
      <c r="D5" s="624"/>
      <c r="E5" s="10" t="s">
        <v>16</v>
      </c>
      <c r="F5" s="625">
        <v>2566</v>
      </c>
      <c r="G5" s="626"/>
      <c r="H5" s="628" t="s">
        <v>17</v>
      </c>
      <c r="I5" s="628" t="s">
        <v>18</v>
      </c>
    </row>
    <row r="6" spans="2:12" ht="19.5" customHeight="1">
      <c r="B6" s="629" t="s">
        <v>19</v>
      </c>
      <c r="C6" s="630" t="s">
        <v>20</v>
      </c>
      <c r="D6" s="624"/>
      <c r="E6" s="10"/>
      <c r="F6" s="631"/>
      <c r="G6" s="626"/>
      <c r="H6" s="627" t="s">
        <v>21</v>
      </c>
      <c r="I6" s="555"/>
    </row>
    <row r="7" spans="2:12" ht="19.5" customHeight="1">
      <c r="B7" s="629" t="s">
        <v>22</v>
      </c>
      <c r="C7" s="632" t="s">
        <v>23</v>
      </c>
      <c r="D7" s="624"/>
      <c r="E7" s="10" t="s">
        <v>24</v>
      </c>
      <c r="F7" s="625">
        <v>31</v>
      </c>
      <c r="G7" s="633"/>
      <c r="H7" s="634" t="s">
        <v>25</v>
      </c>
      <c r="I7" s="638"/>
    </row>
    <row r="8" spans="2:12" ht="19.5" customHeight="1">
      <c r="B8" s="10"/>
      <c r="C8" s="626"/>
      <c r="D8" s="624"/>
      <c r="E8" s="10" t="s">
        <v>26</v>
      </c>
      <c r="F8" s="625" t="s">
        <v>27</v>
      </c>
      <c r="G8" s="626"/>
      <c r="H8" s="635" t="s">
        <v>28</v>
      </c>
      <c r="I8" s="662" t="s">
        <v>29</v>
      </c>
    </row>
    <row r="9" spans="2:12" ht="19.5" customHeight="1">
      <c r="B9" s="10" t="s">
        <v>30</v>
      </c>
      <c r="C9" s="625" t="s">
        <v>31</v>
      </c>
      <c r="D9" s="624"/>
      <c r="E9" s="10" t="s">
        <v>32</v>
      </c>
      <c r="F9" s="625">
        <v>2567</v>
      </c>
      <c r="G9" s="626"/>
      <c r="H9" s="634" t="s">
        <v>33</v>
      </c>
      <c r="I9" s="634" t="s">
        <v>34</v>
      </c>
    </row>
    <row r="10" spans="2:12" ht="19.5" customHeight="1">
      <c r="B10" s="10" t="s">
        <v>35</v>
      </c>
      <c r="C10" s="625" t="s">
        <v>36</v>
      </c>
      <c r="D10" s="624"/>
      <c r="E10" s="10"/>
      <c r="F10" s="631"/>
      <c r="G10" s="626"/>
      <c r="H10" s="634" t="s">
        <v>37</v>
      </c>
      <c r="I10" s="634" t="s">
        <v>38</v>
      </c>
    </row>
    <row r="11" spans="2:12" s="616" customFormat="1" ht="19.5" customHeight="1">
      <c r="B11" s="10" t="s">
        <v>39</v>
      </c>
      <c r="C11" s="625" t="s">
        <v>40</v>
      </c>
      <c r="D11" s="624"/>
      <c r="E11" s="10" t="s">
        <v>41</v>
      </c>
      <c r="F11" s="625">
        <v>1</v>
      </c>
      <c r="G11" s="626"/>
      <c r="H11" s="634" t="s">
        <v>42</v>
      </c>
      <c r="I11" s="634" t="s">
        <v>43</v>
      </c>
      <c r="J11" s="1"/>
      <c r="K11" s="1"/>
    </row>
    <row r="12" spans="2:12" s="616" customFormat="1" ht="19.5" customHeight="1">
      <c r="B12" s="9" t="s">
        <v>44</v>
      </c>
      <c r="C12" s="625" t="s">
        <v>45</v>
      </c>
      <c r="D12" s="636"/>
      <c r="E12" s="637" t="s">
        <v>46</v>
      </c>
      <c r="F12" s="625" t="s">
        <v>47</v>
      </c>
      <c r="G12" s="626"/>
      <c r="H12" s="638" t="s">
        <v>48</v>
      </c>
      <c r="I12" s="638"/>
      <c r="J12" s="1"/>
      <c r="K12" s="1"/>
    </row>
    <row r="13" spans="2:12" s="616" customFormat="1" ht="19.5" customHeight="1">
      <c r="B13" s="10"/>
      <c r="C13" s="639"/>
      <c r="D13" s="636"/>
      <c r="E13" s="10"/>
      <c r="F13" s="631"/>
      <c r="G13" s="640"/>
      <c r="H13" s="641" t="s">
        <v>49</v>
      </c>
      <c r="I13" s="638"/>
      <c r="J13" s="1"/>
      <c r="K13" s="1"/>
    </row>
    <row r="14" spans="2:12" s="616" customFormat="1" ht="19.5" customHeight="1">
      <c r="B14" s="10" t="s">
        <v>50</v>
      </c>
      <c r="C14" s="625" t="s">
        <v>51</v>
      </c>
      <c r="D14" s="636"/>
      <c r="E14" s="10" t="s">
        <v>52</v>
      </c>
      <c r="F14" s="642" t="s">
        <v>53</v>
      </c>
      <c r="G14" s="640"/>
      <c r="H14" s="643" t="s">
        <v>54</v>
      </c>
      <c r="I14" s="663"/>
      <c r="J14" s="1"/>
      <c r="K14" s="1"/>
    </row>
    <row r="15" spans="2:12" s="616" customFormat="1" ht="19.5" customHeight="1">
      <c r="B15" s="10" t="s">
        <v>55</v>
      </c>
      <c r="C15" s="625" t="s">
        <v>56</v>
      </c>
      <c r="D15" s="636"/>
      <c r="E15" s="10" t="s">
        <v>52</v>
      </c>
      <c r="F15" s="642" t="s">
        <v>57</v>
      </c>
      <c r="G15" s="640"/>
      <c r="H15" s="644" t="s">
        <v>58</v>
      </c>
      <c r="I15" s="664"/>
      <c r="J15" s="1"/>
      <c r="K15" s="1"/>
    </row>
    <row r="16" spans="2:12" s="616" customFormat="1" ht="19.5" customHeight="1">
      <c r="B16" s="10" t="s">
        <v>59</v>
      </c>
      <c r="C16" s="625" t="s">
        <v>56</v>
      </c>
      <c r="D16" s="636"/>
      <c r="E16" s="10" t="s">
        <v>52</v>
      </c>
      <c r="F16" s="642" t="s">
        <v>57</v>
      </c>
      <c r="G16" s="640"/>
      <c r="H16" s="644" t="s">
        <v>60</v>
      </c>
      <c r="I16" s="664"/>
      <c r="J16" s="1"/>
      <c r="K16" s="1"/>
    </row>
    <row r="17" spans="2:11" s="616" customFormat="1" ht="19.5" customHeight="1">
      <c r="B17" s="9" t="s">
        <v>61</v>
      </c>
      <c r="C17" s="625" t="s">
        <v>853</v>
      </c>
      <c r="D17" s="636"/>
      <c r="E17" s="10" t="s">
        <v>52</v>
      </c>
      <c r="F17" s="642" t="s">
        <v>62</v>
      </c>
      <c r="G17" s="640"/>
      <c r="H17" s="634" t="s">
        <v>63</v>
      </c>
      <c r="I17" s="664"/>
      <c r="J17" s="1"/>
      <c r="K17" s="1"/>
    </row>
    <row r="18" spans="2:11" s="616" customFormat="1" ht="19.5" customHeight="1">
      <c r="B18" s="9" t="s">
        <v>64</v>
      </c>
      <c r="C18" s="625"/>
      <c r="D18" s="636"/>
      <c r="E18" s="10" t="s">
        <v>52</v>
      </c>
      <c r="F18" s="642"/>
      <c r="G18" s="640"/>
      <c r="H18" s="634" t="s">
        <v>65</v>
      </c>
      <c r="I18" s="638"/>
      <c r="J18" s="1"/>
      <c r="K18" s="1"/>
    </row>
    <row r="19" spans="2:11" s="616" customFormat="1" ht="19.5" customHeight="1">
      <c r="B19" s="9" t="s">
        <v>66</v>
      </c>
      <c r="C19" s="625" t="s">
        <v>67</v>
      </c>
      <c r="D19" s="636"/>
      <c r="E19" s="10" t="s">
        <v>52</v>
      </c>
      <c r="F19" s="642" t="s">
        <v>68</v>
      </c>
      <c r="G19" s="640"/>
      <c r="H19" s="634" t="s">
        <v>69</v>
      </c>
      <c r="I19" s="638"/>
      <c r="J19" s="1"/>
      <c r="K19" s="1"/>
    </row>
    <row r="20" spans="2:11" s="616" customFormat="1" ht="7.5" customHeight="1">
      <c r="G20" s="645"/>
      <c r="H20" s="646"/>
      <c r="I20" s="646"/>
      <c r="J20" s="1"/>
      <c r="K20" s="1"/>
    </row>
    <row r="21" spans="2:11" s="616" customFormat="1" ht="38.25" customHeight="1">
      <c r="C21" s="647"/>
      <c r="H21" s="648" t="s">
        <v>69</v>
      </c>
      <c r="I21" s="648"/>
      <c r="J21" s="652"/>
    </row>
    <row r="22" spans="2:11" s="616" customFormat="1" ht="30" customHeight="1">
      <c r="B22" s="649" t="s">
        <v>70</v>
      </c>
      <c r="C22" s="650"/>
      <c r="D22" s="617"/>
      <c r="E22" s="651"/>
      <c r="H22" s="652"/>
      <c r="I22" s="652"/>
      <c r="J22" s="652"/>
    </row>
    <row r="23" spans="2:11" s="616" customFormat="1" ht="19.5" customHeight="1">
      <c r="B23" s="677" t="s">
        <v>71</v>
      </c>
      <c r="C23" s="677"/>
      <c r="D23" s="617"/>
      <c r="E23" s="653"/>
      <c r="H23" s="652"/>
      <c r="I23" s="652"/>
      <c r="J23" s="652"/>
    </row>
    <row r="24" spans="2:11" s="616" customFormat="1" ht="17.25" customHeight="1">
      <c r="B24" s="617"/>
      <c r="C24" s="617"/>
      <c r="D24" s="617"/>
      <c r="E24" s="617"/>
      <c r="I24" s="665"/>
      <c r="J24" s="665"/>
    </row>
    <row r="25" spans="2:11" s="616" customFormat="1" ht="17.25" customHeight="1">
      <c r="B25" s="654" t="s">
        <v>72</v>
      </c>
      <c r="C25" s="617"/>
      <c r="D25" s="617"/>
      <c r="E25" s="617"/>
    </row>
    <row r="26" spans="2:11" s="616" customFormat="1" ht="17.25" customHeight="1">
      <c r="B26" s="654"/>
      <c r="C26" s="653" t="s">
        <v>73</v>
      </c>
      <c r="D26" s="653"/>
      <c r="E26" s="653" t="s">
        <v>74</v>
      </c>
    </row>
    <row r="27" spans="2:11" s="616" customFormat="1" ht="17.25" customHeight="1">
      <c r="B27" s="654"/>
      <c r="C27" s="653" t="s">
        <v>75</v>
      </c>
      <c r="D27" s="653"/>
      <c r="E27" s="653" t="s">
        <v>76</v>
      </c>
    </row>
    <row r="28" spans="2:11" s="616" customFormat="1" ht="17.25" customHeight="1">
      <c r="B28" s="654"/>
      <c r="C28" s="653" t="s">
        <v>77</v>
      </c>
      <c r="D28" s="653"/>
      <c r="E28" s="653" t="s">
        <v>78</v>
      </c>
    </row>
    <row r="29" spans="2:11" s="616" customFormat="1" ht="17.25" customHeight="1">
      <c r="B29" s="654"/>
      <c r="C29" s="617"/>
      <c r="D29" s="617"/>
      <c r="E29" s="617"/>
    </row>
    <row r="30" spans="2:11" s="616" customFormat="1" ht="17.25" customHeight="1">
      <c r="B30" s="654" t="s">
        <v>79</v>
      </c>
      <c r="C30" s="617"/>
      <c r="D30" s="617"/>
      <c r="E30" s="655" t="s">
        <v>80</v>
      </c>
    </row>
    <row r="31" spans="2:11" s="616" customFormat="1" ht="17.25" customHeight="1">
      <c r="B31" s="656"/>
      <c r="D31" s="657"/>
    </row>
    <row r="32" spans="2:11" s="616" customFormat="1" ht="17.25" customHeight="1">
      <c r="B32" s="658"/>
      <c r="C32" s="656"/>
      <c r="F32" s="657"/>
    </row>
    <row r="33" spans="1:11" s="616" customFormat="1" ht="12.75" customHeight="1">
      <c r="B33" s="658"/>
      <c r="C33" s="647"/>
    </row>
    <row r="34" spans="1:11" s="617" customFormat="1" ht="21.75" customHeight="1">
      <c r="B34" s="659"/>
      <c r="C34" s="654"/>
      <c r="F34" s="657"/>
    </row>
    <row r="35" spans="1:11" s="617" customFormat="1" ht="21.75" customHeight="1">
      <c r="B35" s="659"/>
      <c r="C35" s="654"/>
      <c r="F35" s="657"/>
    </row>
    <row r="36" spans="1:11" s="618" customFormat="1" ht="21.75" customHeight="1">
      <c r="A36" s="617"/>
      <c r="B36" s="617"/>
      <c r="C36" s="654"/>
      <c r="D36" s="617"/>
      <c r="E36" s="617"/>
      <c r="F36" s="657"/>
      <c r="G36" s="617"/>
      <c r="H36" s="617"/>
      <c r="I36" s="617"/>
      <c r="J36" s="617"/>
      <c r="K36" s="617"/>
    </row>
    <row r="37" spans="1:11" s="618" customFormat="1" ht="21.75" customHeight="1">
      <c r="A37" s="617"/>
      <c r="B37" s="659"/>
      <c r="C37" s="654"/>
      <c r="D37" s="617"/>
      <c r="E37" s="617"/>
      <c r="F37" s="657"/>
      <c r="G37" s="617"/>
      <c r="H37" s="617"/>
      <c r="I37" s="617"/>
      <c r="J37" s="617"/>
      <c r="K37" s="617"/>
    </row>
    <row r="38" spans="1:11" s="618" customFormat="1" ht="21.75" customHeight="1">
      <c r="A38" s="617"/>
      <c r="B38" s="659"/>
      <c r="C38" s="654"/>
      <c r="D38" s="617"/>
      <c r="E38" s="617"/>
      <c r="F38" s="657"/>
      <c r="G38" s="617"/>
      <c r="H38" s="617"/>
      <c r="I38" s="617"/>
      <c r="J38" s="617"/>
      <c r="K38" s="617"/>
    </row>
    <row r="39" spans="1:11" s="618" customFormat="1" ht="21.75" customHeight="1">
      <c r="A39" s="617"/>
      <c r="B39" s="659"/>
      <c r="C39" s="654"/>
      <c r="D39" s="617"/>
      <c r="E39" s="654"/>
      <c r="F39" s="657"/>
      <c r="G39" s="617"/>
      <c r="H39" s="617"/>
      <c r="I39" s="617"/>
      <c r="J39" s="617"/>
      <c r="K39" s="617"/>
    </row>
    <row r="40" spans="1:11" s="618" customFormat="1" ht="21.75" customHeight="1">
      <c r="A40" s="617"/>
      <c r="B40" s="659"/>
      <c r="C40" s="654"/>
      <c r="D40" s="617"/>
      <c r="E40" s="617"/>
      <c r="F40" s="657"/>
      <c r="G40" s="617"/>
      <c r="H40" s="617"/>
      <c r="I40" s="617"/>
      <c r="J40" s="617"/>
      <c r="K40" s="617"/>
    </row>
    <row r="41" spans="1:11" s="618" customFormat="1" ht="21.75" customHeight="1">
      <c r="A41" s="617"/>
      <c r="B41" s="659"/>
      <c r="C41" s="659" t="s">
        <v>5</v>
      </c>
      <c r="D41" s="659"/>
      <c r="E41" s="617"/>
      <c r="F41" s="657"/>
      <c r="G41" s="617"/>
      <c r="H41" s="617"/>
      <c r="I41" s="617"/>
      <c r="J41" s="617"/>
      <c r="K41" s="617"/>
    </row>
    <row r="42" spans="1:11" s="618" customFormat="1" ht="21.75" customHeight="1">
      <c r="A42" s="617"/>
      <c r="B42" s="659"/>
      <c r="C42" s="659" t="s">
        <v>81</v>
      </c>
      <c r="D42" s="617"/>
      <c r="E42" s="617"/>
      <c r="F42" s="657"/>
      <c r="G42" s="617"/>
      <c r="H42" s="617"/>
      <c r="I42" s="617"/>
      <c r="J42" s="617"/>
      <c r="K42" s="617"/>
    </row>
    <row r="43" spans="1:11" ht="21.75" customHeight="1">
      <c r="A43" s="616"/>
      <c r="B43" s="658"/>
      <c r="C43" s="654" t="s">
        <v>82</v>
      </c>
      <c r="D43" s="616"/>
      <c r="E43" s="616"/>
      <c r="F43" s="657"/>
      <c r="G43" s="616"/>
      <c r="H43" s="616"/>
      <c r="I43" s="616"/>
      <c r="J43" s="616"/>
      <c r="K43" s="616"/>
    </row>
    <row r="44" spans="1:11" ht="21.75" customHeight="1">
      <c r="A44" s="616"/>
      <c r="B44" s="658"/>
      <c r="C44" s="658"/>
      <c r="D44" s="658"/>
      <c r="E44" s="616"/>
      <c r="F44" s="657"/>
      <c r="G44" s="616"/>
      <c r="H44" s="616"/>
      <c r="I44" s="616"/>
      <c r="J44" s="616"/>
      <c r="K44" s="616"/>
    </row>
    <row r="45" spans="1:11" ht="21.75" customHeight="1">
      <c r="A45" s="616"/>
      <c r="B45" s="658"/>
      <c r="C45" s="660"/>
      <c r="D45" s="616"/>
      <c r="E45" s="616"/>
      <c r="F45" s="657"/>
      <c r="G45" s="616"/>
      <c r="H45" s="616"/>
      <c r="I45" s="616"/>
      <c r="J45" s="616"/>
      <c r="K45" s="616"/>
    </row>
    <row r="46" spans="1:11" ht="21.75" customHeight="1">
      <c r="A46" s="616"/>
      <c r="B46" s="658"/>
      <c r="C46" s="656"/>
      <c r="D46" s="616"/>
      <c r="E46" s="616"/>
      <c r="F46" s="657"/>
      <c r="G46" s="616"/>
      <c r="H46" s="616"/>
      <c r="I46" s="616"/>
      <c r="J46" s="616"/>
      <c r="K46" s="616"/>
    </row>
    <row r="47" spans="1:11" ht="21.75" customHeight="1">
      <c r="A47" s="616"/>
      <c r="B47" s="658"/>
      <c r="C47" s="656"/>
      <c r="D47" s="616"/>
      <c r="E47" s="616"/>
      <c r="F47" s="657"/>
      <c r="G47" s="616"/>
      <c r="H47" s="616"/>
      <c r="I47" s="616"/>
      <c r="J47" s="616"/>
      <c r="K47" s="616"/>
    </row>
    <row r="48" spans="1:11" ht="21.75" customHeight="1">
      <c r="A48" s="616"/>
      <c r="B48" s="658"/>
      <c r="C48" s="656"/>
      <c r="D48" s="616"/>
      <c r="E48" s="616"/>
      <c r="F48" s="657"/>
      <c r="G48" s="616"/>
      <c r="H48" s="616"/>
      <c r="I48" s="616"/>
      <c r="J48" s="616"/>
      <c r="K48" s="616"/>
    </row>
    <row r="49" spans="1:11" ht="21.75" customHeight="1">
      <c r="A49" s="616"/>
      <c r="B49" s="658"/>
      <c r="C49" s="656"/>
      <c r="D49" s="616"/>
      <c r="E49" s="616"/>
      <c r="F49" s="657"/>
      <c r="G49" s="616"/>
      <c r="H49" s="616"/>
      <c r="I49" s="616"/>
      <c r="J49" s="616"/>
      <c r="K49" s="616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/>
    <row r="2" spans="2:26" ht="27.75" customHeight="1">
      <c r="B2" s="138"/>
      <c r="C2" s="682" t="s">
        <v>83</v>
      </c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2"/>
      <c r="Q2" s="612" t="s">
        <v>84</v>
      </c>
      <c r="R2" s="613"/>
      <c r="S2" s="613"/>
      <c r="T2" s="613"/>
      <c r="U2" s="613"/>
      <c r="V2" s="613"/>
      <c r="W2" s="613"/>
      <c r="X2" s="613"/>
      <c r="Y2" s="613"/>
      <c r="Z2" s="614"/>
    </row>
    <row r="3" spans="2:26" ht="18.75" customHeight="1">
      <c r="B3" s="2"/>
      <c r="D3" s="5" t="s">
        <v>85</v>
      </c>
      <c r="O3" s="2"/>
      <c r="Q3" s="504" t="s">
        <v>86</v>
      </c>
      <c r="R3" s="504"/>
      <c r="S3" s="504"/>
      <c r="T3" s="504"/>
      <c r="U3" s="504"/>
      <c r="V3" s="504"/>
      <c r="W3" s="504"/>
      <c r="X3" s="504"/>
      <c r="Y3" s="504"/>
    </row>
    <row r="4" spans="2:26" ht="18.75" customHeight="1">
      <c r="B4" s="2"/>
      <c r="C4" s="1" t="s">
        <v>87</v>
      </c>
      <c r="O4" s="2"/>
      <c r="Q4" s="504" t="s">
        <v>88</v>
      </c>
      <c r="R4" s="504"/>
      <c r="S4" s="504"/>
      <c r="T4" s="504"/>
      <c r="U4" s="504"/>
      <c r="V4" s="504"/>
      <c r="W4" s="504"/>
      <c r="X4" s="504"/>
      <c r="Y4" s="504"/>
    </row>
    <row r="5" spans="2:26" ht="18.75" customHeight="1">
      <c r="B5" s="2"/>
      <c r="C5" s="1" t="s">
        <v>89</v>
      </c>
      <c r="O5" s="2"/>
      <c r="Q5" s="504"/>
      <c r="R5" s="504"/>
      <c r="S5" s="504"/>
      <c r="T5" s="504"/>
      <c r="U5" s="504"/>
      <c r="V5" s="504"/>
      <c r="W5" s="504"/>
      <c r="X5" s="504"/>
      <c r="Y5" s="504"/>
    </row>
    <row r="6" spans="2:26" ht="18.75" customHeight="1">
      <c r="B6" s="2"/>
      <c r="C6" s="607" t="s">
        <v>90</v>
      </c>
      <c r="O6" s="2"/>
      <c r="Q6" s="612" t="s">
        <v>91</v>
      </c>
      <c r="R6" s="613"/>
      <c r="S6" s="613"/>
      <c r="T6" s="613"/>
      <c r="U6" s="613"/>
      <c r="V6" s="613"/>
      <c r="W6" s="613"/>
      <c r="X6" s="613"/>
      <c r="Y6" s="613"/>
    </row>
    <row r="7" spans="2:26" ht="11.25" customHeight="1">
      <c r="B7" s="2"/>
      <c r="O7" s="2"/>
      <c r="Q7" s="613"/>
      <c r="R7" s="613"/>
      <c r="S7" s="613"/>
      <c r="T7" s="613"/>
      <c r="U7" s="613"/>
      <c r="V7" s="613"/>
      <c r="W7" s="613"/>
      <c r="X7" s="613"/>
      <c r="Y7" s="613"/>
    </row>
    <row r="8" spans="2:26" ht="21" customHeight="1">
      <c r="B8" s="2"/>
      <c r="C8" s="5"/>
      <c r="D8" s="1" t="s">
        <v>92</v>
      </c>
      <c r="F8" s="1" t="s">
        <v>93</v>
      </c>
      <c r="O8" s="2"/>
      <c r="Q8" s="504" t="s">
        <v>94</v>
      </c>
      <c r="R8" s="504"/>
      <c r="S8" s="504"/>
      <c r="T8" s="504"/>
      <c r="U8" s="504"/>
      <c r="V8" s="504"/>
      <c r="W8" s="504"/>
      <c r="X8" s="504"/>
      <c r="Y8" s="504"/>
    </row>
    <row r="9" spans="2:26" ht="21" customHeight="1">
      <c r="B9" s="2"/>
      <c r="C9" s="5"/>
      <c r="D9" s="1" t="s">
        <v>95</v>
      </c>
      <c r="F9" s="1" t="s">
        <v>96</v>
      </c>
      <c r="O9" s="2"/>
      <c r="Q9" s="504">
        <v>1.1000000000000001</v>
      </c>
      <c r="R9" s="504" t="s">
        <v>97</v>
      </c>
      <c r="S9" s="504"/>
      <c r="T9" s="504"/>
      <c r="U9" s="504"/>
      <c r="V9" s="504"/>
      <c r="W9" s="504"/>
      <c r="X9" s="504"/>
      <c r="Y9" s="504"/>
    </row>
    <row r="10" spans="2:26" ht="21" customHeight="1">
      <c r="B10" s="2"/>
      <c r="C10" s="5"/>
      <c r="D10" s="1" t="s">
        <v>98</v>
      </c>
      <c r="F10" s="1" t="s">
        <v>99</v>
      </c>
      <c r="O10" s="2"/>
      <c r="Q10" s="504">
        <v>1.2</v>
      </c>
      <c r="R10" s="504" t="s">
        <v>100</v>
      </c>
      <c r="S10" s="504"/>
      <c r="T10" s="504"/>
      <c r="U10" s="504"/>
      <c r="V10" s="504"/>
      <c r="W10" s="504"/>
      <c r="X10" s="504"/>
      <c r="Y10" s="504"/>
    </row>
    <row r="11" spans="2:26" ht="21" customHeight="1">
      <c r="B11" s="2"/>
      <c r="C11" s="5"/>
      <c r="D11" s="1" t="s">
        <v>101</v>
      </c>
      <c r="F11" s="1" t="s">
        <v>102</v>
      </c>
      <c r="O11" s="2"/>
      <c r="Q11" s="504"/>
      <c r="R11" s="504"/>
      <c r="S11" s="504"/>
      <c r="T11" s="504"/>
      <c r="U11" s="504"/>
      <c r="V11" s="504"/>
      <c r="W11" s="504"/>
      <c r="X11" s="504"/>
      <c r="Y11" s="504"/>
    </row>
    <row r="12" spans="2:26" ht="21" customHeight="1">
      <c r="B12" s="2"/>
      <c r="C12" s="5"/>
      <c r="F12" s="1" t="s">
        <v>103</v>
      </c>
      <c r="O12" s="2"/>
      <c r="Q12" s="504"/>
      <c r="R12" s="504"/>
      <c r="S12" s="504"/>
      <c r="T12" s="504"/>
      <c r="U12" s="504"/>
      <c r="V12" s="504"/>
      <c r="W12" s="504"/>
      <c r="X12" s="504"/>
      <c r="Y12" s="504"/>
    </row>
    <row r="13" spans="2:26" ht="21" customHeight="1">
      <c r="B13" s="2"/>
      <c r="C13" s="5"/>
      <c r="F13" s="608" t="s">
        <v>104</v>
      </c>
      <c r="O13" s="2"/>
      <c r="Q13" s="504"/>
      <c r="R13" s="504"/>
      <c r="S13" s="504"/>
      <c r="T13" s="504"/>
      <c r="U13" s="504"/>
      <c r="V13" s="504"/>
      <c r="W13" s="504"/>
      <c r="X13" s="504"/>
      <c r="Y13" s="504"/>
    </row>
    <row r="14" spans="2:26" ht="21" customHeight="1">
      <c r="B14" s="2"/>
      <c r="C14" s="5"/>
      <c r="D14" s="1" t="s">
        <v>105</v>
      </c>
      <c r="F14" s="1" t="s">
        <v>106</v>
      </c>
      <c r="O14" s="2"/>
      <c r="Q14" s="504"/>
      <c r="R14" s="504"/>
      <c r="S14" s="504"/>
      <c r="T14" s="504"/>
      <c r="U14" s="504"/>
      <c r="V14" s="504"/>
      <c r="W14" s="504"/>
      <c r="X14" s="504"/>
      <c r="Y14" s="504"/>
    </row>
    <row r="15" spans="2:26" ht="21" customHeight="1">
      <c r="B15" s="2"/>
      <c r="C15" s="5"/>
      <c r="D15" s="1" t="s">
        <v>107</v>
      </c>
      <c r="F15" s="1" t="s">
        <v>108</v>
      </c>
      <c r="O15" s="2"/>
      <c r="Q15" s="504"/>
      <c r="R15" s="504"/>
      <c r="S15" s="504"/>
      <c r="T15" s="504"/>
      <c r="U15" s="504"/>
      <c r="V15" s="504"/>
      <c r="W15" s="504"/>
      <c r="X15" s="504"/>
      <c r="Y15" s="504"/>
    </row>
    <row r="16" spans="2:26" ht="21" customHeight="1">
      <c r="B16" s="2"/>
      <c r="C16" s="5"/>
      <c r="F16" s="609" t="s">
        <v>109</v>
      </c>
      <c r="O16" s="2"/>
      <c r="Q16" s="504"/>
      <c r="R16" s="504"/>
      <c r="S16" s="504"/>
      <c r="T16" s="504"/>
      <c r="U16" s="504"/>
      <c r="V16" s="504"/>
      <c r="W16" s="504"/>
      <c r="X16" s="504"/>
      <c r="Y16" s="504"/>
    </row>
    <row r="17" spans="2:25" ht="21" customHeight="1">
      <c r="B17" s="2"/>
      <c r="C17" s="5"/>
      <c r="F17" s="609"/>
      <c r="O17" s="2"/>
      <c r="Q17" s="504"/>
      <c r="R17" s="504"/>
      <c r="S17" s="504"/>
      <c r="T17" s="504"/>
      <c r="U17" s="504"/>
      <c r="V17" s="504"/>
      <c r="W17" s="504"/>
      <c r="X17" s="504"/>
      <c r="Y17" s="504"/>
    </row>
    <row r="18" spans="2:25" ht="21" customHeight="1">
      <c r="B18" s="2"/>
      <c r="C18" s="5"/>
      <c r="F18" s="609"/>
      <c r="I18" s="1" t="s">
        <v>110</v>
      </c>
      <c r="O18" s="2"/>
      <c r="Q18" s="504"/>
      <c r="R18" s="504"/>
      <c r="S18" s="504"/>
      <c r="T18" s="504"/>
      <c r="U18" s="504"/>
      <c r="V18" s="504"/>
      <c r="W18" s="504"/>
      <c r="X18" s="504"/>
      <c r="Y18" s="504"/>
    </row>
    <row r="19" spans="2:25" ht="21" customHeight="1">
      <c r="B19" s="2"/>
      <c r="C19" s="5"/>
      <c r="F19" s="609"/>
      <c r="I19" s="1" t="s">
        <v>111</v>
      </c>
      <c r="O19" s="2"/>
      <c r="Q19" s="504"/>
      <c r="R19" s="504"/>
      <c r="S19" s="504"/>
      <c r="T19" s="504"/>
      <c r="U19" s="504"/>
      <c r="V19" s="504"/>
      <c r="W19" s="504"/>
      <c r="X19" s="504"/>
      <c r="Y19" s="504"/>
    </row>
    <row r="20" spans="2:25" ht="21" customHeight="1">
      <c r="B20" s="2"/>
      <c r="C20" s="5"/>
      <c r="F20" s="609"/>
      <c r="I20" s="1" t="s">
        <v>112</v>
      </c>
      <c r="O20" s="2"/>
      <c r="Q20" s="504"/>
      <c r="R20" s="504"/>
      <c r="S20" s="504"/>
      <c r="T20" s="504"/>
      <c r="U20" s="504"/>
      <c r="V20" s="504"/>
      <c r="W20" s="504"/>
      <c r="X20" s="504"/>
      <c r="Y20" s="504"/>
    </row>
    <row r="21" spans="2:25" ht="21" customHeight="1">
      <c r="B21" s="2"/>
      <c r="C21" s="5"/>
      <c r="F21" s="609"/>
      <c r="I21" s="1" t="s">
        <v>113</v>
      </c>
      <c r="O21" s="2"/>
      <c r="Q21" s="504"/>
      <c r="R21" s="504"/>
      <c r="S21" s="504"/>
      <c r="T21" s="504"/>
      <c r="U21" s="504"/>
      <c r="V21" s="504"/>
      <c r="W21" s="504"/>
      <c r="X21" s="504"/>
      <c r="Y21" s="504"/>
    </row>
    <row r="22" spans="2:25" ht="21" customHeight="1">
      <c r="B22" s="2"/>
      <c r="C22" s="5"/>
      <c r="F22" s="609"/>
      <c r="J22" s="162" t="s">
        <v>114</v>
      </c>
      <c r="O22" s="2"/>
      <c r="Q22" s="504"/>
      <c r="R22" s="504"/>
      <c r="S22" s="504"/>
      <c r="T22" s="504"/>
      <c r="U22" s="504"/>
      <c r="V22" s="504"/>
      <c r="W22" s="504"/>
      <c r="X22" s="504"/>
      <c r="Y22" s="504"/>
    </row>
    <row r="23" spans="2:25" ht="21" customHeight="1">
      <c r="B23" s="2"/>
      <c r="C23" s="5"/>
      <c r="F23" s="609"/>
      <c r="J23" s="162" t="s">
        <v>115</v>
      </c>
      <c r="O23" s="2"/>
      <c r="Q23" s="504"/>
      <c r="R23" s="504"/>
      <c r="S23" s="504"/>
      <c r="T23" s="504"/>
      <c r="U23" s="504"/>
      <c r="V23" s="504"/>
      <c r="W23" s="504"/>
      <c r="X23" s="504"/>
      <c r="Y23" s="504"/>
    </row>
    <row r="24" spans="2:25" ht="20.25" customHeight="1">
      <c r="B24" s="2"/>
      <c r="C24" s="5"/>
      <c r="F24" s="1" t="s">
        <v>116</v>
      </c>
      <c r="J24" s="610"/>
      <c r="O24" s="2"/>
      <c r="Q24" s="504"/>
      <c r="R24" s="504"/>
      <c r="S24" s="504"/>
      <c r="T24" s="504"/>
      <c r="U24" s="504"/>
      <c r="V24" s="504"/>
      <c r="W24" s="504"/>
      <c r="X24" s="504"/>
      <c r="Y24" s="504"/>
    </row>
    <row r="25" spans="2:25" ht="18" customHeight="1">
      <c r="B25" s="2"/>
      <c r="C25" s="5"/>
      <c r="I25" s="1" t="s">
        <v>117</v>
      </c>
      <c r="J25" s="1" t="s">
        <v>118</v>
      </c>
      <c r="O25" s="2"/>
      <c r="Q25" s="504"/>
      <c r="R25" s="504"/>
      <c r="S25" s="504"/>
      <c r="T25" s="504"/>
      <c r="U25" s="504"/>
      <c r="V25" s="504"/>
      <c r="W25" s="504"/>
      <c r="X25" s="504"/>
      <c r="Y25" s="504"/>
    </row>
    <row r="26" spans="2:25" ht="18" customHeight="1">
      <c r="B26" s="2"/>
      <c r="C26" s="5"/>
      <c r="I26" s="1" t="s">
        <v>119</v>
      </c>
      <c r="J26" s="1" t="s">
        <v>120</v>
      </c>
      <c r="O26" s="2"/>
      <c r="Q26" s="504"/>
      <c r="R26" s="504"/>
      <c r="S26" s="504"/>
      <c r="T26" s="504"/>
      <c r="U26" s="504"/>
      <c r="V26" s="504"/>
      <c r="W26" s="504"/>
      <c r="X26" s="504"/>
      <c r="Y26" s="504"/>
    </row>
    <row r="27" spans="2:25" ht="18" customHeight="1">
      <c r="B27" s="2"/>
      <c r="C27" s="5"/>
      <c r="I27" s="1" t="s">
        <v>121</v>
      </c>
      <c r="J27" s="1" t="s">
        <v>122</v>
      </c>
      <c r="O27" s="2"/>
      <c r="Q27" s="504"/>
      <c r="R27" s="504"/>
      <c r="S27" s="504"/>
      <c r="T27" s="504"/>
      <c r="U27" s="504"/>
      <c r="V27" s="504"/>
      <c r="W27" s="504"/>
      <c r="X27" s="504"/>
      <c r="Y27" s="504"/>
    </row>
    <row r="28" spans="2:25" ht="18" customHeight="1">
      <c r="B28" s="2"/>
      <c r="C28" s="5"/>
      <c r="I28" s="1" t="s">
        <v>123</v>
      </c>
      <c r="J28" s="1" t="s">
        <v>124</v>
      </c>
      <c r="O28" s="2"/>
      <c r="Q28" s="504"/>
      <c r="R28" s="504"/>
      <c r="S28" s="504"/>
      <c r="T28" s="504"/>
      <c r="U28" s="504"/>
      <c r="V28" s="504"/>
      <c r="W28" s="504"/>
      <c r="X28" s="504"/>
      <c r="Y28" s="504"/>
    </row>
    <row r="29" spans="2:25" ht="18" customHeight="1">
      <c r="B29" s="2"/>
      <c r="C29" s="5"/>
      <c r="F29" s="1" t="s">
        <v>125</v>
      </c>
      <c r="O29" s="2"/>
      <c r="Q29" s="504"/>
      <c r="R29" s="504"/>
      <c r="S29" s="504"/>
      <c r="T29" s="504"/>
      <c r="U29" s="504"/>
      <c r="V29" s="504"/>
      <c r="W29" s="504"/>
      <c r="X29" s="504"/>
      <c r="Y29" s="504"/>
    </row>
    <row r="30" spans="2:25" ht="21" customHeight="1">
      <c r="B30" s="2"/>
      <c r="C30" s="5"/>
      <c r="D30" s="1" t="s">
        <v>126</v>
      </c>
      <c r="F30" s="1" t="s">
        <v>127</v>
      </c>
      <c r="O30" s="2"/>
      <c r="Q30" s="504"/>
      <c r="R30" s="504"/>
      <c r="S30" s="504"/>
      <c r="T30" s="504"/>
      <c r="U30" s="504"/>
      <c r="V30" s="504"/>
      <c r="W30" s="504"/>
      <c r="X30" s="504"/>
      <c r="Y30" s="504"/>
    </row>
    <row r="31" spans="2:25" ht="21" customHeight="1">
      <c r="B31" s="2"/>
      <c r="C31" s="5"/>
      <c r="D31" s="1" t="s">
        <v>128</v>
      </c>
      <c r="F31" s="1" t="s">
        <v>129</v>
      </c>
      <c r="O31" s="2"/>
      <c r="Q31" s="504"/>
      <c r="R31" s="504"/>
      <c r="S31" s="504"/>
      <c r="T31" s="504"/>
      <c r="U31" s="504"/>
      <c r="V31" s="504"/>
      <c r="W31" s="504"/>
      <c r="X31" s="504"/>
      <c r="Y31" s="504"/>
    </row>
    <row r="32" spans="2:25" ht="17.25" customHeight="1">
      <c r="B32" s="2"/>
      <c r="C32" s="5"/>
      <c r="F32" s="683" t="s">
        <v>130</v>
      </c>
      <c r="G32" s="683"/>
      <c r="H32" s="683"/>
      <c r="I32" s="683"/>
      <c r="J32" s="683"/>
      <c r="K32" s="683"/>
      <c r="L32" s="683"/>
      <c r="M32" s="683"/>
      <c r="N32" s="683"/>
      <c r="O32" s="2"/>
      <c r="Q32" s="504"/>
      <c r="R32" s="504"/>
      <c r="S32" s="504"/>
      <c r="T32" s="504"/>
      <c r="U32" s="504"/>
      <c r="V32" s="504"/>
      <c r="W32" s="504"/>
      <c r="X32" s="504"/>
      <c r="Y32" s="504"/>
    </row>
    <row r="33" spans="2:25" ht="37.5" customHeight="1">
      <c r="B33" s="2"/>
      <c r="C33" s="5"/>
      <c r="F33" s="684" t="s">
        <v>131</v>
      </c>
      <c r="G33" s="684"/>
      <c r="H33" s="684"/>
      <c r="I33" s="684"/>
      <c r="J33" s="684"/>
      <c r="K33" s="684"/>
      <c r="L33" s="684"/>
      <c r="M33" s="684"/>
      <c r="N33" s="684"/>
      <c r="O33" s="2"/>
      <c r="Q33" s="504"/>
      <c r="R33" s="504"/>
      <c r="S33" s="504"/>
      <c r="T33" s="504"/>
      <c r="U33" s="504"/>
      <c r="V33" s="504"/>
      <c r="W33" s="504"/>
      <c r="X33" s="504"/>
      <c r="Y33" s="504"/>
    </row>
    <row r="34" spans="2:25" ht="21" customHeight="1">
      <c r="B34" s="2"/>
      <c r="C34" s="5"/>
      <c r="D34" s="1" t="s">
        <v>132</v>
      </c>
      <c r="G34" s="1" t="s">
        <v>133</v>
      </c>
      <c r="O34" s="2"/>
      <c r="Q34" s="504"/>
      <c r="R34" s="504"/>
      <c r="S34" s="504"/>
      <c r="T34" s="504"/>
      <c r="U34" s="504"/>
      <c r="V34" s="504"/>
      <c r="W34" s="504"/>
      <c r="X34" s="504"/>
      <c r="Y34" s="504"/>
    </row>
    <row r="35" spans="2:25" ht="21" customHeight="1">
      <c r="B35" s="2"/>
      <c r="C35" s="5"/>
      <c r="D35" s="1" t="s">
        <v>134</v>
      </c>
      <c r="G35" s="1" t="s">
        <v>135</v>
      </c>
      <c r="O35" s="2"/>
      <c r="Q35" s="504"/>
      <c r="R35" s="504"/>
      <c r="S35" s="504"/>
      <c r="T35" s="504"/>
      <c r="U35" s="504"/>
      <c r="V35" s="504"/>
      <c r="W35" s="504"/>
      <c r="X35" s="504"/>
      <c r="Y35" s="504"/>
    </row>
    <row r="36" spans="2:25" ht="21" customHeight="1">
      <c r="B36" s="2"/>
      <c r="C36" s="5"/>
      <c r="D36" s="1" t="s">
        <v>136</v>
      </c>
      <c r="G36" s="1" t="s">
        <v>137</v>
      </c>
      <c r="O36" s="2"/>
      <c r="Q36" s="504"/>
      <c r="R36" s="504"/>
      <c r="S36" s="504"/>
      <c r="T36" s="504"/>
      <c r="U36" s="504"/>
      <c r="V36" s="504"/>
      <c r="W36" s="504"/>
      <c r="X36" s="504"/>
      <c r="Y36" s="504"/>
    </row>
    <row r="37" spans="2:25" ht="21" customHeight="1">
      <c r="B37" s="2"/>
      <c r="C37" s="5"/>
      <c r="D37" s="1" t="s">
        <v>138</v>
      </c>
      <c r="F37" s="1" t="s">
        <v>139</v>
      </c>
      <c r="O37" s="2"/>
      <c r="Q37" s="504"/>
      <c r="R37" s="504"/>
      <c r="S37" s="504"/>
      <c r="T37" s="504"/>
      <c r="U37" s="504"/>
      <c r="V37" s="504"/>
      <c r="W37" s="504"/>
      <c r="X37" s="504"/>
      <c r="Y37" s="504"/>
    </row>
    <row r="38" spans="2:25" ht="21" customHeight="1">
      <c r="B38" s="2"/>
      <c r="C38" s="5"/>
      <c r="D38" s="1" t="s">
        <v>140</v>
      </c>
      <c r="F38" s="1" t="s">
        <v>141</v>
      </c>
      <c r="O38" s="2"/>
      <c r="Q38" s="504"/>
      <c r="R38" s="504"/>
      <c r="S38" s="504"/>
      <c r="T38" s="504"/>
      <c r="U38" s="504"/>
      <c r="V38" s="504"/>
      <c r="W38" s="504"/>
      <c r="X38" s="504"/>
      <c r="Y38" s="504"/>
    </row>
    <row r="39" spans="2:25" ht="21" customHeight="1">
      <c r="B39" s="2"/>
      <c r="C39" s="5"/>
      <c r="D39" s="1" t="s">
        <v>142</v>
      </c>
      <c r="G39" s="1" t="s">
        <v>143</v>
      </c>
      <c r="O39" s="2"/>
      <c r="Q39" s="504"/>
      <c r="R39" s="504"/>
      <c r="S39" s="504"/>
      <c r="T39" s="504"/>
      <c r="U39" s="504"/>
      <c r="V39" s="504"/>
      <c r="W39" s="504"/>
      <c r="X39" s="504"/>
      <c r="Y39" s="504"/>
    </row>
    <row r="40" spans="2:25" ht="21" customHeight="1">
      <c r="B40" s="2"/>
      <c r="C40" s="5"/>
      <c r="D40" s="1" t="s">
        <v>144</v>
      </c>
      <c r="G40" s="1" t="s">
        <v>145</v>
      </c>
      <c r="O40" s="2"/>
      <c r="Q40" s="504"/>
      <c r="R40" s="504"/>
      <c r="S40" s="504"/>
      <c r="T40" s="504"/>
      <c r="U40" s="504"/>
      <c r="V40" s="504"/>
      <c r="W40" s="504"/>
      <c r="X40" s="504"/>
      <c r="Y40" s="504"/>
    </row>
    <row r="41" spans="2:25" ht="21" customHeight="1">
      <c r="B41" s="2"/>
      <c r="C41" s="5"/>
      <c r="D41" s="1" t="s">
        <v>146</v>
      </c>
      <c r="F41" s="1" t="s">
        <v>147</v>
      </c>
      <c r="G41" s="610"/>
      <c r="O41" s="2"/>
      <c r="Q41" s="504"/>
      <c r="R41" s="504"/>
      <c r="S41" s="504"/>
      <c r="T41" s="504"/>
      <c r="U41" s="504"/>
      <c r="V41" s="504"/>
      <c r="W41" s="504"/>
      <c r="X41" s="504"/>
      <c r="Y41" s="504"/>
    </row>
    <row r="42" spans="2:25" ht="28.5" customHeight="1">
      <c r="B42" s="2"/>
      <c r="C42" s="611" t="s">
        <v>148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04"/>
      <c r="R42" s="504"/>
      <c r="S42" s="504"/>
      <c r="T42" s="504"/>
      <c r="U42" s="504"/>
      <c r="V42" s="504"/>
      <c r="W42" s="504"/>
      <c r="X42" s="504"/>
      <c r="Y42" s="504"/>
    </row>
    <row r="43" spans="2:25" ht="22.5" customHeight="1">
      <c r="B43" s="2"/>
      <c r="C43" s="5"/>
      <c r="D43" s="1" t="s">
        <v>149</v>
      </c>
      <c r="O43" s="2"/>
      <c r="Q43" s="504"/>
      <c r="R43" s="504"/>
      <c r="S43" s="504"/>
      <c r="T43" s="504"/>
      <c r="U43" s="504"/>
      <c r="V43" s="504"/>
      <c r="W43" s="504"/>
      <c r="X43" s="504"/>
      <c r="Y43" s="504"/>
    </row>
    <row r="44" spans="2:25" ht="22.5" customHeight="1">
      <c r="B44" s="2"/>
      <c r="C44" s="5"/>
      <c r="O44" s="2"/>
      <c r="Q44" s="504"/>
      <c r="R44" s="504"/>
      <c r="S44" s="504"/>
      <c r="T44" s="504"/>
      <c r="U44" s="504"/>
      <c r="V44" s="504"/>
      <c r="W44" s="504"/>
      <c r="X44" s="504"/>
      <c r="Y44" s="504"/>
    </row>
    <row r="45" spans="2:25" ht="22.5" customHeight="1">
      <c r="B45" s="2"/>
      <c r="C45" s="5"/>
      <c r="O45" s="2"/>
      <c r="Q45" s="504"/>
      <c r="R45" s="504"/>
      <c r="S45" s="504"/>
      <c r="T45" s="504"/>
      <c r="U45" s="504"/>
      <c r="V45" s="504"/>
      <c r="W45" s="504"/>
      <c r="X45" s="504"/>
      <c r="Y45" s="504"/>
    </row>
    <row r="46" spans="2:25" ht="22.5" customHeight="1">
      <c r="B46" s="2"/>
      <c r="C46" s="5"/>
      <c r="D46" s="1" t="s">
        <v>150</v>
      </c>
      <c r="O46" s="2"/>
      <c r="Q46" s="504"/>
      <c r="R46" s="504"/>
      <c r="S46" s="504"/>
      <c r="T46" s="504"/>
      <c r="U46" s="504"/>
      <c r="V46" s="504"/>
      <c r="W46" s="504"/>
      <c r="X46" s="504"/>
      <c r="Y46" s="504"/>
    </row>
    <row r="47" spans="2:25" ht="22.5" customHeight="1">
      <c r="B47" s="2"/>
      <c r="C47" s="5"/>
      <c r="O47" s="2"/>
      <c r="Q47" s="504"/>
      <c r="R47" s="504"/>
      <c r="S47" s="504"/>
      <c r="T47" s="504"/>
      <c r="U47" s="504"/>
      <c r="V47" s="504"/>
      <c r="W47" s="504"/>
      <c r="X47" s="504"/>
      <c r="Y47" s="504"/>
    </row>
    <row r="48" spans="2:25" ht="22.5" customHeight="1">
      <c r="B48" s="2"/>
      <c r="C48" s="5"/>
      <c r="O48" s="2"/>
      <c r="Q48" s="504"/>
      <c r="R48" s="504"/>
      <c r="S48" s="504"/>
      <c r="T48" s="504"/>
      <c r="U48" s="504"/>
      <c r="V48" s="504"/>
      <c r="W48" s="504"/>
      <c r="X48" s="504"/>
      <c r="Y48" s="504"/>
    </row>
    <row r="49" spans="2:25" ht="22.5" customHeight="1">
      <c r="B49" s="2"/>
      <c r="C49" s="5"/>
      <c r="E49" s="162" t="s">
        <v>151</v>
      </c>
      <c r="J49" s="162" t="s">
        <v>152</v>
      </c>
      <c r="O49" s="2"/>
      <c r="Q49" s="504"/>
      <c r="R49" s="504"/>
      <c r="S49" s="504"/>
      <c r="T49" s="504"/>
      <c r="U49" s="504"/>
      <c r="V49" s="504"/>
      <c r="W49" s="504"/>
      <c r="X49" s="504"/>
      <c r="Y49" s="504"/>
    </row>
    <row r="50" spans="2:25" ht="22.5" customHeight="1">
      <c r="B50" s="2"/>
      <c r="C50" s="5"/>
      <c r="O50" s="2"/>
      <c r="Q50" s="504"/>
      <c r="R50" s="504"/>
      <c r="S50" s="504"/>
      <c r="T50" s="504"/>
      <c r="U50" s="504"/>
      <c r="V50" s="504"/>
      <c r="W50" s="504"/>
      <c r="X50" s="504"/>
      <c r="Y50" s="504"/>
    </row>
    <row r="51" spans="2:25" ht="22.5" customHeight="1">
      <c r="B51" s="2"/>
      <c r="C51" s="5"/>
      <c r="D51" s="1" t="s">
        <v>153</v>
      </c>
      <c r="O51" s="2"/>
      <c r="Q51" s="504"/>
      <c r="R51" s="504"/>
      <c r="S51" s="504"/>
      <c r="T51" s="504"/>
      <c r="U51" s="504"/>
      <c r="V51" s="504"/>
      <c r="W51" s="504"/>
      <c r="X51" s="504"/>
      <c r="Y51" s="504"/>
    </row>
    <row r="52" spans="2:25" ht="22.5" customHeight="1">
      <c r="B52" s="2"/>
      <c r="C52" s="5"/>
      <c r="O52" s="2"/>
      <c r="Q52" s="504"/>
      <c r="R52" s="504"/>
      <c r="S52" s="504"/>
      <c r="T52" s="504"/>
      <c r="U52" s="504"/>
      <c r="V52" s="504"/>
      <c r="W52" s="504"/>
      <c r="X52" s="504"/>
      <c r="Y52" s="504"/>
    </row>
    <row r="53" spans="2:25" ht="22.5" customHeight="1">
      <c r="B53" s="2"/>
      <c r="C53" s="5"/>
      <c r="O53" s="2"/>
      <c r="Q53" s="504"/>
      <c r="R53" s="504"/>
      <c r="S53" s="504"/>
      <c r="T53" s="504"/>
      <c r="U53" s="504"/>
      <c r="V53" s="504"/>
      <c r="W53" s="504"/>
      <c r="X53" s="504"/>
      <c r="Y53" s="504"/>
    </row>
    <row r="54" spans="2:25" ht="22.5" customHeight="1">
      <c r="B54" s="2"/>
      <c r="C54" s="5"/>
      <c r="O54" s="2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2:25" ht="26.25" customHeight="1">
      <c r="B55" s="2"/>
      <c r="C55" s="611" t="s">
        <v>154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>
      <c r="B57" s="2"/>
      <c r="C57" s="5"/>
      <c r="D57" s="1" t="s">
        <v>155</v>
      </c>
      <c r="O57" s="2"/>
    </row>
    <row r="58" spans="2:25" ht="18.75" customHeight="1">
      <c r="B58" s="2"/>
      <c r="C58" s="5"/>
      <c r="O58" s="2"/>
    </row>
    <row r="59" spans="2:25" ht="18.75" customHeight="1">
      <c r="B59" s="2"/>
      <c r="C59" s="5"/>
      <c r="E59" s="1" t="s">
        <v>156</v>
      </c>
      <c r="K59" s="685" t="s">
        <v>21</v>
      </c>
      <c r="L59" s="685"/>
      <c r="M59" s="685"/>
      <c r="N59" s="685"/>
      <c r="O59" s="2"/>
    </row>
    <row r="60" spans="2:25" ht="18.75" customHeight="1">
      <c r="B60" s="2"/>
      <c r="C60" s="5"/>
      <c r="E60" s="1" t="s">
        <v>157</v>
      </c>
      <c r="K60" s="678" t="s">
        <v>158</v>
      </c>
      <c r="L60" s="678" t="s">
        <v>159</v>
      </c>
      <c r="M60" s="678" t="s">
        <v>159</v>
      </c>
      <c r="N60" s="678" t="s">
        <v>159</v>
      </c>
      <c r="O60" s="2"/>
    </row>
    <row r="61" spans="2:25" ht="18.75" customHeight="1">
      <c r="B61" s="2"/>
      <c r="C61" s="5"/>
      <c r="E61" s="1" t="s">
        <v>160</v>
      </c>
      <c r="K61" s="678" t="s">
        <v>161</v>
      </c>
      <c r="L61" s="678" t="s">
        <v>162</v>
      </c>
      <c r="M61" s="678" t="s">
        <v>162</v>
      </c>
      <c r="N61" s="678" t="s">
        <v>162</v>
      </c>
      <c r="O61" s="2"/>
    </row>
    <row r="62" spans="2:25" ht="18.75" customHeight="1">
      <c r="B62" s="2"/>
      <c r="C62" s="5"/>
      <c r="K62" s="678"/>
      <c r="L62" s="678"/>
      <c r="M62" s="678"/>
      <c r="N62" s="678"/>
      <c r="O62" s="2"/>
    </row>
    <row r="63" spans="2:25" ht="18.75" customHeight="1">
      <c r="B63" s="2"/>
      <c r="C63" s="5"/>
      <c r="E63" s="1" t="s">
        <v>163</v>
      </c>
      <c r="H63" s="83" t="s">
        <v>164</v>
      </c>
      <c r="K63" s="678" t="s">
        <v>165</v>
      </c>
      <c r="L63" s="678" t="s">
        <v>166</v>
      </c>
      <c r="M63" s="678" t="s">
        <v>166</v>
      </c>
      <c r="N63" s="678" t="s">
        <v>166</v>
      </c>
      <c r="O63" s="2"/>
    </row>
    <row r="64" spans="2:25" ht="18.75" customHeight="1">
      <c r="B64" s="2"/>
      <c r="C64" s="5"/>
      <c r="K64" s="678" t="s">
        <v>167</v>
      </c>
      <c r="L64" s="678" t="s">
        <v>168</v>
      </c>
      <c r="M64" s="678" t="s">
        <v>168</v>
      </c>
      <c r="N64" s="678" t="s">
        <v>168</v>
      </c>
      <c r="O64" s="2"/>
    </row>
    <row r="65" spans="2:15" ht="18.75" customHeight="1">
      <c r="B65" s="2"/>
      <c r="C65" s="5"/>
      <c r="E65" s="1" t="s">
        <v>169</v>
      </c>
      <c r="K65" s="678" t="s">
        <v>170</v>
      </c>
      <c r="L65" s="678" t="s">
        <v>171</v>
      </c>
      <c r="M65" s="678" t="s">
        <v>171</v>
      </c>
      <c r="N65" s="678" t="s">
        <v>171</v>
      </c>
      <c r="O65" s="2"/>
    </row>
    <row r="66" spans="2:15" ht="18.75" customHeight="1">
      <c r="B66" s="2"/>
      <c r="C66" s="5"/>
      <c r="E66" s="1" t="s">
        <v>172</v>
      </c>
      <c r="K66" s="678" t="s">
        <v>173</v>
      </c>
      <c r="L66" s="678" t="s">
        <v>174</v>
      </c>
      <c r="M66" s="678" t="s">
        <v>174</v>
      </c>
      <c r="N66" s="678" t="s">
        <v>174</v>
      </c>
      <c r="O66" s="2"/>
    </row>
    <row r="67" spans="2:15" ht="18.75" customHeight="1">
      <c r="B67" s="2"/>
      <c r="C67" s="5"/>
      <c r="E67" s="1" t="s">
        <v>175</v>
      </c>
      <c r="K67" s="678" t="s">
        <v>176</v>
      </c>
      <c r="L67" s="678" t="s">
        <v>60</v>
      </c>
      <c r="M67" s="678" t="s">
        <v>60</v>
      </c>
      <c r="N67" s="678" t="s">
        <v>60</v>
      </c>
      <c r="O67" s="2"/>
    </row>
    <row r="68" spans="2:15" ht="18.75" customHeight="1">
      <c r="B68" s="2"/>
      <c r="C68" s="5"/>
      <c r="O68" s="2"/>
    </row>
    <row r="69" spans="2:15" ht="18.75" customHeight="1">
      <c r="B69" s="2"/>
      <c r="C69" s="5"/>
      <c r="K69" s="679" t="s">
        <v>177</v>
      </c>
      <c r="L69" s="679"/>
      <c r="M69" s="679"/>
      <c r="N69" s="679"/>
      <c r="O69" s="2"/>
    </row>
    <row r="70" spans="2:15" ht="18.75" customHeight="1">
      <c r="B70" s="2"/>
      <c r="C70" s="5"/>
      <c r="E70" s="1" t="s">
        <v>178</v>
      </c>
      <c r="O70" s="2"/>
    </row>
    <row r="71" spans="2:15" ht="18.75" customHeight="1">
      <c r="B71" s="2"/>
      <c r="C71" s="5"/>
      <c r="O71" s="2"/>
    </row>
    <row r="72" spans="2:15" ht="18.75" customHeight="1">
      <c r="B72" s="2"/>
      <c r="C72" s="611" t="s">
        <v>179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>
      <c r="B73" s="2"/>
      <c r="C73" s="5"/>
      <c r="O73" s="2"/>
    </row>
    <row r="74" spans="2:15" ht="19.5" customHeight="1">
      <c r="B74" s="2"/>
      <c r="C74" s="5"/>
      <c r="D74" s="1" t="s">
        <v>180</v>
      </c>
      <c r="O74" s="2"/>
    </row>
    <row r="75" spans="2:15" ht="19.5" customHeight="1">
      <c r="B75" s="2"/>
      <c r="C75" s="5" t="s">
        <v>181</v>
      </c>
      <c r="O75" s="2"/>
    </row>
    <row r="76" spans="2:15" ht="19.5" customHeight="1">
      <c r="B76" s="2"/>
      <c r="C76" s="5" t="s">
        <v>182</v>
      </c>
      <c r="J76" s="680" t="s">
        <v>183</v>
      </c>
      <c r="K76" s="680"/>
      <c r="L76" s="680"/>
      <c r="M76" s="680"/>
      <c r="N76" s="5"/>
      <c r="O76" s="2"/>
    </row>
    <row r="77" spans="2:15" ht="19.5" customHeight="1">
      <c r="B77" s="2"/>
      <c r="C77" s="5"/>
      <c r="G77" s="615"/>
      <c r="H77" s="615"/>
      <c r="I77" s="6" t="s">
        <v>184</v>
      </c>
      <c r="J77" s="6" t="s">
        <v>185</v>
      </c>
      <c r="K77" s="6"/>
      <c r="L77" s="6"/>
      <c r="M77" s="6"/>
      <c r="N77" s="6"/>
      <c r="O77" s="2"/>
    </row>
    <row r="78" spans="2:15" ht="21" customHeight="1">
      <c r="B78" s="2"/>
      <c r="C78" s="5"/>
      <c r="D78" s="1" t="s">
        <v>186</v>
      </c>
      <c r="F78" s="5"/>
      <c r="O78" s="2"/>
    </row>
    <row r="79" spans="2:15" ht="21" customHeight="1">
      <c r="B79" s="2"/>
      <c r="C79" s="5" t="s">
        <v>187</v>
      </c>
      <c r="F79" s="5"/>
      <c r="O79" s="2"/>
    </row>
    <row r="80" spans="2:15" ht="21" customHeight="1">
      <c r="B80" s="2"/>
      <c r="C80" s="5"/>
      <c r="F80" s="5"/>
      <c r="O80" s="2"/>
    </row>
    <row r="81" spans="2:15" ht="21" customHeight="1">
      <c r="B81" s="2"/>
      <c r="C81" s="681" t="s">
        <v>188</v>
      </c>
      <c r="D81" s="681"/>
      <c r="E81" s="681"/>
      <c r="F81" s="681"/>
      <c r="G81" s="681"/>
      <c r="H81" s="681"/>
      <c r="I81" s="681"/>
      <c r="J81" s="681"/>
      <c r="K81" s="681"/>
      <c r="L81" s="681"/>
      <c r="M81" s="681"/>
      <c r="N81" s="681"/>
      <c r="O81" s="2"/>
    </row>
    <row r="82" spans="2:15" ht="18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/>
    <row r="84" spans="2:15" ht="18.75" customHeight="1"/>
    <row r="85" spans="2:15" ht="18.75" customHeight="1"/>
    <row r="86" spans="2:15" ht="18.75" customHeight="1"/>
    <row r="87" spans="2:15" ht="18.75" customHeight="1"/>
    <row r="88" spans="2:15" ht="18.75" customHeight="1"/>
    <row r="89" spans="2:15" ht="20.25" customHeight="1"/>
    <row r="90" spans="2:15" ht="20.25" customHeight="1"/>
    <row r="91" spans="2:15" ht="20.25" customHeight="1"/>
    <row r="92" spans="2:15" ht="20.25" customHeight="1"/>
    <row r="93" spans="2:15" ht="20.25" customHeight="1"/>
    <row r="94" spans="2:15" ht="20.25" customHeight="1"/>
  </sheetData>
  <sheetProtection password="CCE8" sheet="1" objects="1" scenarios="1" selectLockedCells="1"/>
  <mergeCells count="15">
    <mergeCell ref="C2:N2"/>
    <mergeCell ref="F32:N32"/>
    <mergeCell ref="F33:N33"/>
    <mergeCell ref="K59:N59"/>
    <mergeCell ref="K60:N60"/>
    <mergeCell ref="K61:N61"/>
    <mergeCell ref="K62:N62"/>
    <mergeCell ref="K63:N63"/>
    <mergeCell ref="K64:N64"/>
    <mergeCell ref="K65:N65"/>
    <mergeCell ref="K66:N66"/>
    <mergeCell ref="K67:N67"/>
    <mergeCell ref="K69:N69"/>
    <mergeCell ref="J76:M76"/>
    <mergeCell ref="C81:N81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B1" zoomScale="120" zoomScaleNormal="120" workbookViewId="0">
      <selection activeCell="G28" sqref="G28"/>
    </sheetView>
  </sheetViews>
  <sheetFormatPr defaultColWidth="6.42578125" defaultRowHeight="22.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/>
    <row r="2" spans="2:18" ht="23.25" customHeight="1">
      <c r="B2" s="694" t="str">
        <f>"การวัดประเมินผล รายวิชา "&amp;Home!C11&amp;"  "&amp;Home!C12</f>
        <v>การวัดประเมินผล รายวิชา ประวัติศาสตร์  ส 15101</v>
      </c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</row>
    <row r="3" spans="2:18" ht="16.5" customHeight="1">
      <c r="B3" s="2"/>
      <c r="C3" s="695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2"/>
    </row>
    <row r="4" spans="2:18" ht="20.25" customHeight="1">
      <c r="B4" s="2"/>
      <c r="C4" s="594" t="s">
        <v>189</v>
      </c>
      <c r="K4" s="594" t="s">
        <v>190</v>
      </c>
      <c r="R4" s="2"/>
    </row>
    <row r="5" spans="2:18" ht="16.5" customHeight="1">
      <c r="B5" s="2"/>
      <c r="C5" s="595">
        <v>1</v>
      </c>
      <c r="D5" s="691" t="s">
        <v>191</v>
      </c>
      <c r="E5" s="692"/>
      <c r="F5" s="692"/>
      <c r="G5" s="692"/>
      <c r="H5" s="692"/>
      <c r="I5" s="693"/>
      <c r="K5" s="595">
        <v>1</v>
      </c>
      <c r="L5" s="691" t="s">
        <v>192</v>
      </c>
      <c r="M5" s="692"/>
      <c r="N5" s="692"/>
      <c r="O5" s="692"/>
      <c r="P5" s="692"/>
      <c r="Q5" s="693"/>
      <c r="R5" s="2"/>
    </row>
    <row r="6" spans="2:18" ht="17.25" customHeight="1">
      <c r="B6" s="2"/>
      <c r="C6" s="596">
        <v>2</v>
      </c>
      <c r="D6" s="691" t="s">
        <v>193</v>
      </c>
      <c r="E6" s="692"/>
      <c r="F6" s="692"/>
      <c r="G6" s="692"/>
      <c r="H6" s="692"/>
      <c r="I6" s="693"/>
      <c r="K6" s="596">
        <v>2</v>
      </c>
      <c r="L6" s="691" t="s">
        <v>194</v>
      </c>
      <c r="M6" s="692"/>
      <c r="N6" s="692"/>
      <c r="O6" s="692"/>
      <c r="P6" s="692"/>
      <c r="Q6" s="693"/>
      <c r="R6" s="2"/>
    </row>
    <row r="7" spans="2:18" ht="17.25" customHeight="1">
      <c r="B7" s="2"/>
      <c r="C7" s="595">
        <v>3</v>
      </c>
      <c r="D7" s="691" t="s">
        <v>195</v>
      </c>
      <c r="E7" s="692"/>
      <c r="F7" s="692"/>
      <c r="G7" s="692"/>
      <c r="H7" s="692"/>
      <c r="I7" s="693"/>
      <c r="K7" s="595">
        <v>3</v>
      </c>
      <c r="L7" s="691" t="s">
        <v>196</v>
      </c>
      <c r="M7" s="692"/>
      <c r="N7" s="692"/>
      <c r="O7" s="692"/>
      <c r="P7" s="692"/>
      <c r="Q7" s="693"/>
      <c r="R7" s="2"/>
    </row>
    <row r="8" spans="2:18" ht="17.25" customHeight="1">
      <c r="B8" s="2"/>
      <c r="C8" s="595">
        <v>4</v>
      </c>
      <c r="D8" s="691" t="s">
        <v>197</v>
      </c>
      <c r="E8" s="692"/>
      <c r="F8" s="692"/>
      <c r="G8" s="692"/>
      <c r="H8" s="692"/>
      <c r="I8" s="693"/>
      <c r="K8" s="595">
        <v>4</v>
      </c>
      <c r="L8" s="691" t="s">
        <v>198</v>
      </c>
      <c r="M8" s="692"/>
      <c r="N8" s="692"/>
      <c r="O8" s="692"/>
      <c r="P8" s="692"/>
      <c r="Q8" s="693"/>
      <c r="R8" s="2"/>
    </row>
    <row r="9" spans="2:18" ht="17.25" customHeight="1">
      <c r="B9" s="2"/>
      <c r="C9" s="595">
        <v>5</v>
      </c>
      <c r="D9" s="691" t="s">
        <v>199</v>
      </c>
      <c r="E9" s="692"/>
      <c r="F9" s="692"/>
      <c r="G9" s="692"/>
      <c r="H9" s="692"/>
      <c r="I9" s="693"/>
      <c r="K9" s="595">
        <v>5</v>
      </c>
      <c r="L9" s="691" t="s">
        <v>200</v>
      </c>
      <c r="M9" s="692"/>
      <c r="N9" s="692"/>
      <c r="O9" s="692"/>
      <c r="P9" s="692"/>
      <c r="Q9" s="693"/>
      <c r="R9" s="2"/>
    </row>
    <row r="10" spans="2:18" ht="17.25" customHeight="1">
      <c r="B10" s="2"/>
      <c r="C10" s="595">
        <v>6</v>
      </c>
      <c r="D10" s="691" t="s">
        <v>201</v>
      </c>
      <c r="E10" s="692"/>
      <c r="F10" s="692"/>
      <c r="G10" s="692"/>
      <c r="H10" s="692"/>
      <c r="I10" s="693"/>
      <c r="R10" s="2"/>
    </row>
    <row r="11" spans="2:18" ht="17.25" customHeight="1">
      <c r="B11" s="2"/>
      <c r="C11" s="595">
        <v>7</v>
      </c>
      <c r="D11" s="691" t="s">
        <v>202</v>
      </c>
      <c r="E11" s="692"/>
      <c r="F11" s="692"/>
      <c r="G11" s="692"/>
      <c r="H11" s="692"/>
      <c r="I11" s="693"/>
      <c r="R11" s="2"/>
    </row>
    <row r="12" spans="2:18" ht="17.25" customHeight="1">
      <c r="B12" s="2"/>
      <c r="C12" s="595">
        <v>8</v>
      </c>
      <c r="D12" s="691" t="s">
        <v>203</v>
      </c>
      <c r="E12" s="692"/>
      <c r="F12" s="692"/>
      <c r="G12" s="692"/>
      <c r="H12" s="692"/>
      <c r="I12" s="693"/>
      <c r="R12" s="2"/>
    </row>
    <row r="13" spans="2:18" ht="17.25" customHeight="1">
      <c r="B13" s="2"/>
      <c r="C13" s="595">
        <v>9</v>
      </c>
      <c r="D13" s="691"/>
      <c r="E13" s="692"/>
      <c r="F13" s="692"/>
      <c r="G13" s="692"/>
      <c r="H13" s="692"/>
      <c r="I13" s="693"/>
      <c r="R13" s="2"/>
    </row>
    <row r="14" spans="2:18" ht="17.25" customHeight="1">
      <c r="B14" s="2"/>
      <c r="C14" s="595">
        <v>10</v>
      </c>
      <c r="D14" s="691"/>
      <c r="E14" s="692"/>
      <c r="F14" s="692"/>
      <c r="G14" s="692"/>
      <c r="H14" s="692"/>
      <c r="I14" s="693"/>
      <c r="R14" s="2"/>
    </row>
    <row r="15" spans="2:18" ht="15" customHeight="1">
      <c r="B15" s="2"/>
      <c r="C15" s="83"/>
      <c r="R15" s="2"/>
    </row>
    <row r="16" spans="2:18" ht="24.75" customHeight="1">
      <c r="B16" s="2"/>
      <c r="C16" s="686" t="str">
        <f>"ตัวชี้วัด  รายวิชา "&amp;Home!C11&amp;"  "&amp;Home!C12&amp;"  ชั้น"&amp;Home!C9</f>
        <v>ตัวชี้วัด  รายวิชา ประวัติศาสตร์  ส 15101  ชั้นประถมศึกษาปีที่ 5</v>
      </c>
      <c r="D16" s="686"/>
      <c r="E16" s="686"/>
      <c r="F16" s="686"/>
      <c r="G16" s="686"/>
      <c r="H16" s="686"/>
      <c r="I16" s="686"/>
      <c r="J16" s="686"/>
      <c r="K16" s="686"/>
      <c r="L16" s="686"/>
      <c r="M16" s="686"/>
      <c r="N16" s="686"/>
      <c r="O16" s="686"/>
      <c r="P16" s="686"/>
      <c r="Q16" s="686"/>
      <c r="R16" s="2"/>
    </row>
    <row r="17" spans="1:18" ht="46.5" customHeight="1">
      <c r="B17" s="2"/>
      <c r="C17" s="597" t="s">
        <v>204</v>
      </c>
      <c r="D17" s="597" t="s">
        <v>205</v>
      </c>
      <c r="E17" s="687" t="s">
        <v>206</v>
      </c>
      <c r="F17" s="688"/>
      <c r="G17" s="688"/>
      <c r="H17" s="688"/>
      <c r="I17" s="688"/>
      <c r="J17" s="688"/>
      <c r="K17" s="688"/>
      <c r="L17" s="688"/>
      <c r="M17" s="688"/>
      <c r="N17" s="688"/>
      <c r="O17" s="688"/>
      <c r="P17" s="688"/>
      <c r="Q17" s="689"/>
      <c r="R17" s="2"/>
    </row>
    <row r="18" spans="1:18" ht="17.25" customHeight="1">
      <c r="A18" s="598">
        <v>1</v>
      </c>
      <c r="B18" s="2"/>
      <c r="C18" s="599">
        <f>IF(E18="","",A18)</f>
        <v>1</v>
      </c>
      <c r="D18" s="600" t="s">
        <v>207</v>
      </c>
      <c r="E18" s="601" t="s">
        <v>208</v>
      </c>
      <c r="F18" s="602"/>
      <c r="G18" s="602"/>
      <c r="H18" s="602"/>
      <c r="I18" s="602"/>
      <c r="J18" s="602"/>
      <c r="K18" s="602"/>
      <c r="L18" s="602"/>
      <c r="M18" s="602"/>
      <c r="N18" s="602"/>
      <c r="O18" s="602"/>
      <c r="P18" s="602"/>
      <c r="Q18" s="605"/>
      <c r="R18" s="2"/>
    </row>
    <row r="19" spans="1:18" ht="17.25" customHeight="1">
      <c r="A19" s="598">
        <v>2</v>
      </c>
      <c r="B19" s="2"/>
      <c r="C19" s="599">
        <f t="shared" ref="C19:C60" si="0">IF(E19="","",A19)</f>
        <v>2</v>
      </c>
      <c r="D19" s="600" t="s">
        <v>209</v>
      </c>
      <c r="E19" s="601" t="s">
        <v>210</v>
      </c>
      <c r="F19" s="602"/>
      <c r="G19" s="602"/>
      <c r="H19" s="602"/>
      <c r="I19" s="602"/>
      <c r="J19" s="602"/>
      <c r="K19" s="602"/>
      <c r="L19" s="602"/>
      <c r="M19" s="602"/>
      <c r="N19" s="602"/>
      <c r="O19" s="602"/>
      <c r="P19" s="602"/>
      <c r="Q19" s="605"/>
      <c r="R19" s="2"/>
    </row>
    <row r="20" spans="1:18" ht="17.25" customHeight="1">
      <c r="A20" s="598">
        <v>3</v>
      </c>
      <c r="B20" s="2"/>
      <c r="C20" s="599">
        <f t="shared" si="0"/>
        <v>3</v>
      </c>
      <c r="D20" s="600" t="s">
        <v>211</v>
      </c>
      <c r="E20" s="601" t="s">
        <v>212</v>
      </c>
      <c r="F20" s="602"/>
      <c r="G20" s="602"/>
      <c r="H20" s="602"/>
      <c r="I20" s="602"/>
      <c r="J20" s="602"/>
      <c r="K20" s="602"/>
      <c r="L20" s="602"/>
      <c r="M20" s="602"/>
      <c r="N20" s="602"/>
      <c r="O20" s="602"/>
      <c r="P20" s="602"/>
      <c r="Q20" s="605"/>
      <c r="R20" s="2"/>
    </row>
    <row r="21" spans="1:18" ht="17.25" customHeight="1">
      <c r="A21" s="598">
        <v>4</v>
      </c>
      <c r="B21" s="2"/>
      <c r="C21" s="599">
        <f t="shared" si="0"/>
        <v>4</v>
      </c>
      <c r="D21" s="600" t="s">
        <v>213</v>
      </c>
      <c r="E21" s="601" t="s">
        <v>214</v>
      </c>
      <c r="F21" s="602"/>
      <c r="G21" s="602"/>
      <c r="H21" s="602"/>
      <c r="I21" s="602"/>
      <c r="J21" s="602"/>
      <c r="K21" s="602"/>
      <c r="L21" s="602"/>
      <c r="M21" s="602"/>
      <c r="N21" s="602"/>
      <c r="O21" s="602"/>
      <c r="P21" s="602"/>
      <c r="Q21" s="605"/>
      <c r="R21" s="2"/>
    </row>
    <row r="22" spans="1:18" ht="17.25" customHeight="1">
      <c r="A22" s="598">
        <v>5</v>
      </c>
      <c r="B22" s="2"/>
      <c r="C22" s="599">
        <f t="shared" si="0"/>
        <v>5</v>
      </c>
      <c r="D22" s="600" t="s">
        <v>215</v>
      </c>
      <c r="E22" s="601" t="s">
        <v>216</v>
      </c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5"/>
      <c r="R22" s="2"/>
    </row>
    <row r="23" spans="1:18" ht="17.25" customHeight="1">
      <c r="A23" s="598">
        <v>6</v>
      </c>
      <c r="B23" s="2"/>
      <c r="C23" s="599">
        <f t="shared" si="0"/>
        <v>6</v>
      </c>
      <c r="D23" s="600" t="s">
        <v>217</v>
      </c>
      <c r="E23" s="601" t="s">
        <v>218</v>
      </c>
      <c r="F23" s="602"/>
      <c r="G23" s="602"/>
      <c r="H23" s="602"/>
      <c r="I23" s="602"/>
      <c r="J23" s="602"/>
      <c r="K23" s="602"/>
      <c r="L23" s="602"/>
      <c r="M23" s="602"/>
      <c r="N23" s="602"/>
      <c r="O23" s="602"/>
      <c r="P23" s="602"/>
      <c r="Q23" s="605"/>
      <c r="R23" s="2"/>
    </row>
    <row r="24" spans="1:18" ht="17.25" customHeight="1">
      <c r="A24" s="598">
        <v>7</v>
      </c>
      <c r="B24" s="2"/>
      <c r="C24" s="599">
        <f t="shared" si="0"/>
        <v>7</v>
      </c>
      <c r="D24" s="600" t="s">
        <v>219</v>
      </c>
      <c r="E24" s="601" t="s">
        <v>220</v>
      </c>
      <c r="F24" s="602"/>
      <c r="G24" s="602"/>
      <c r="H24" s="602"/>
      <c r="I24" s="602"/>
      <c r="J24" s="602"/>
      <c r="K24" s="602"/>
      <c r="L24" s="602"/>
      <c r="M24" s="602"/>
      <c r="N24" s="602"/>
      <c r="O24" s="602"/>
      <c r="P24" s="602"/>
      <c r="Q24" s="605"/>
      <c r="R24" s="2"/>
    </row>
    <row r="25" spans="1:18" ht="17.25" customHeight="1">
      <c r="A25" s="598">
        <v>8</v>
      </c>
      <c r="B25" s="2"/>
      <c r="C25" s="599">
        <f t="shared" si="0"/>
        <v>8</v>
      </c>
      <c r="D25" s="600" t="s">
        <v>221</v>
      </c>
      <c r="E25" s="601" t="s">
        <v>222</v>
      </c>
      <c r="F25" s="602"/>
      <c r="G25" s="602"/>
      <c r="H25" s="602"/>
      <c r="I25" s="602"/>
      <c r="J25" s="602"/>
      <c r="K25" s="602"/>
      <c r="L25" s="602"/>
      <c r="M25" s="602"/>
      <c r="N25" s="602"/>
      <c r="O25" s="602"/>
      <c r="P25" s="602"/>
      <c r="Q25" s="605"/>
      <c r="R25" s="2"/>
    </row>
    <row r="26" spans="1:18" ht="17.25" customHeight="1">
      <c r="A26" s="598">
        <v>9</v>
      </c>
      <c r="B26" s="2"/>
      <c r="C26" s="599">
        <f t="shared" si="0"/>
        <v>9</v>
      </c>
      <c r="D26" s="600" t="s">
        <v>223</v>
      </c>
      <c r="E26" s="601" t="s">
        <v>224</v>
      </c>
      <c r="F26" s="602"/>
      <c r="G26" s="602"/>
      <c r="H26" s="602"/>
      <c r="I26" s="602"/>
      <c r="J26" s="602"/>
      <c r="K26" s="602"/>
      <c r="L26" s="602"/>
      <c r="M26" s="602"/>
      <c r="N26" s="602"/>
      <c r="O26" s="602"/>
      <c r="P26" s="602"/>
      <c r="Q26" s="605"/>
      <c r="R26" s="2"/>
    </row>
    <row r="27" spans="1:18" ht="17.25" customHeight="1">
      <c r="A27" s="598">
        <v>10</v>
      </c>
      <c r="B27" s="2"/>
      <c r="C27" s="599" t="str">
        <f t="shared" si="0"/>
        <v/>
      </c>
      <c r="D27" s="600"/>
      <c r="E27" s="601"/>
      <c r="F27" s="602"/>
      <c r="G27" s="602"/>
      <c r="H27" s="602"/>
      <c r="I27" s="602"/>
      <c r="J27" s="602"/>
      <c r="K27" s="602"/>
      <c r="L27" s="602"/>
      <c r="M27" s="602"/>
      <c r="N27" s="602"/>
      <c r="O27" s="602"/>
      <c r="P27" s="602"/>
      <c r="Q27" s="605"/>
      <c r="R27" s="2"/>
    </row>
    <row r="28" spans="1:18" ht="17.25" customHeight="1">
      <c r="A28" s="598">
        <v>11</v>
      </c>
      <c r="B28" s="2"/>
      <c r="C28" s="599" t="str">
        <f t="shared" si="0"/>
        <v/>
      </c>
      <c r="D28" s="600"/>
      <c r="E28" s="601"/>
      <c r="F28" s="602"/>
      <c r="G28" s="602"/>
      <c r="H28" s="602"/>
      <c r="I28" s="602"/>
      <c r="J28" s="602"/>
      <c r="K28" s="602"/>
      <c r="L28" s="602"/>
      <c r="M28" s="602"/>
      <c r="N28" s="602"/>
      <c r="O28" s="602"/>
      <c r="P28" s="602"/>
      <c r="Q28" s="605"/>
      <c r="R28" s="2"/>
    </row>
    <row r="29" spans="1:18" ht="17.25" customHeight="1">
      <c r="A29" s="598">
        <v>12</v>
      </c>
      <c r="B29" s="2"/>
      <c r="C29" s="599" t="str">
        <f t="shared" si="0"/>
        <v/>
      </c>
      <c r="D29" s="600"/>
      <c r="E29" s="601"/>
      <c r="F29" s="602"/>
      <c r="G29" s="602"/>
      <c r="H29" s="602"/>
      <c r="I29" s="602"/>
      <c r="J29" s="602"/>
      <c r="K29" s="602"/>
      <c r="L29" s="602"/>
      <c r="M29" s="602"/>
      <c r="N29" s="602"/>
      <c r="O29" s="602"/>
      <c r="P29" s="602"/>
      <c r="Q29" s="605"/>
      <c r="R29" s="2"/>
    </row>
    <row r="30" spans="1:18" ht="17.25" customHeight="1">
      <c r="A30" s="598">
        <v>13</v>
      </c>
      <c r="B30" s="2"/>
      <c r="C30" s="599" t="str">
        <f t="shared" si="0"/>
        <v/>
      </c>
      <c r="D30" s="600"/>
      <c r="E30" s="601"/>
      <c r="F30" s="602"/>
      <c r="G30" s="602"/>
      <c r="H30" s="602"/>
      <c r="I30" s="602"/>
      <c r="J30" s="602"/>
      <c r="K30" s="602"/>
      <c r="L30" s="602"/>
      <c r="M30" s="602"/>
      <c r="N30" s="602"/>
      <c r="O30" s="602"/>
      <c r="P30" s="602"/>
      <c r="Q30" s="605"/>
      <c r="R30" s="2"/>
    </row>
    <row r="31" spans="1:18" ht="17.25" customHeight="1">
      <c r="A31" s="598">
        <v>14</v>
      </c>
      <c r="B31" s="2"/>
      <c r="C31" s="599" t="str">
        <f t="shared" si="0"/>
        <v/>
      </c>
      <c r="D31" s="600"/>
      <c r="E31" s="601"/>
      <c r="F31" s="602"/>
      <c r="G31" s="602"/>
      <c r="H31" s="602"/>
      <c r="I31" s="602"/>
      <c r="J31" s="602"/>
      <c r="K31" s="602"/>
      <c r="L31" s="602"/>
      <c r="M31" s="602"/>
      <c r="N31" s="602"/>
      <c r="O31" s="602"/>
      <c r="P31" s="602"/>
      <c r="Q31" s="605"/>
      <c r="R31" s="2"/>
    </row>
    <row r="32" spans="1:18" ht="17.25" customHeight="1">
      <c r="A32" s="598">
        <v>15</v>
      </c>
      <c r="B32" s="2"/>
      <c r="C32" s="599" t="str">
        <f t="shared" si="0"/>
        <v/>
      </c>
      <c r="D32" s="600"/>
      <c r="E32" s="601"/>
      <c r="F32" s="602"/>
      <c r="G32" s="602"/>
      <c r="H32" s="602"/>
      <c r="I32" s="602"/>
      <c r="J32" s="602"/>
      <c r="K32" s="602"/>
      <c r="L32" s="602"/>
      <c r="M32" s="602"/>
      <c r="N32" s="602"/>
      <c r="O32" s="602"/>
      <c r="P32" s="602"/>
      <c r="Q32" s="605"/>
      <c r="R32" s="2"/>
    </row>
    <row r="33" spans="1:18" ht="17.25" customHeight="1">
      <c r="A33" s="598">
        <v>16</v>
      </c>
      <c r="B33" s="2"/>
      <c r="C33" s="599" t="str">
        <f t="shared" si="0"/>
        <v/>
      </c>
      <c r="D33" s="600"/>
      <c r="E33" s="601"/>
      <c r="F33" s="602"/>
      <c r="G33" s="602"/>
      <c r="H33" s="602"/>
      <c r="I33" s="602"/>
      <c r="J33" s="602"/>
      <c r="K33" s="602"/>
      <c r="L33" s="602"/>
      <c r="M33" s="602"/>
      <c r="N33" s="602"/>
      <c r="O33" s="602"/>
      <c r="P33" s="602"/>
      <c r="Q33" s="605"/>
      <c r="R33" s="2"/>
    </row>
    <row r="34" spans="1:18" ht="17.25" customHeight="1">
      <c r="A34" s="598">
        <v>17</v>
      </c>
      <c r="B34" s="2"/>
      <c r="C34" s="599" t="str">
        <f t="shared" si="0"/>
        <v/>
      </c>
      <c r="D34" s="600"/>
      <c r="E34" s="601"/>
      <c r="F34" s="602"/>
      <c r="G34" s="602"/>
      <c r="H34" s="602"/>
      <c r="I34" s="602"/>
      <c r="J34" s="602"/>
      <c r="K34" s="602"/>
      <c r="L34" s="602"/>
      <c r="M34" s="602"/>
      <c r="N34" s="602"/>
      <c r="O34" s="602"/>
      <c r="P34" s="602"/>
      <c r="Q34" s="605"/>
      <c r="R34" s="2"/>
    </row>
    <row r="35" spans="1:18" ht="17.25" customHeight="1">
      <c r="A35" s="598">
        <v>18</v>
      </c>
      <c r="B35" s="2"/>
      <c r="C35" s="599" t="str">
        <f t="shared" si="0"/>
        <v/>
      </c>
      <c r="D35" s="600"/>
      <c r="E35" s="601"/>
      <c r="F35" s="602"/>
      <c r="G35" s="602"/>
      <c r="H35" s="602"/>
      <c r="I35" s="602"/>
      <c r="J35" s="602"/>
      <c r="K35" s="602"/>
      <c r="L35" s="602"/>
      <c r="M35" s="602"/>
      <c r="N35" s="602"/>
      <c r="O35" s="602"/>
      <c r="P35" s="602"/>
      <c r="Q35" s="605"/>
      <c r="R35" s="2"/>
    </row>
    <row r="36" spans="1:18" ht="17.25" customHeight="1">
      <c r="A36" s="598">
        <v>19</v>
      </c>
      <c r="B36" s="2"/>
      <c r="C36" s="599" t="str">
        <f t="shared" si="0"/>
        <v/>
      </c>
      <c r="D36" s="600"/>
      <c r="E36" s="601"/>
      <c r="F36" s="602"/>
      <c r="G36" s="602"/>
      <c r="H36" s="602"/>
      <c r="I36" s="602"/>
      <c r="J36" s="602"/>
      <c r="K36" s="602"/>
      <c r="L36" s="602"/>
      <c r="M36" s="602"/>
      <c r="N36" s="602"/>
      <c r="O36" s="602"/>
      <c r="P36" s="602"/>
      <c r="Q36" s="605"/>
      <c r="R36" s="2"/>
    </row>
    <row r="37" spans="1:18" ht="17.25" customHeight="1">
      <c r="A37" s="598">
        <v>20</v>
      </c>
      <c r="B37" s="2"/>
      <c r="C37" s="599" t="str">
        <f t="shared" si="0"/>
        <v/>
      </c>
      <c r="D37" s="600"/>
      <c r="E37" s="601"/>
      <c r="F37" s="602"/>
      <c r="G37" s="602"/>
      <c r="H37" s="602"/>
      <c r="I37" s="602"/>
      <c r="J37" s="602"/>
      <c r="K37" s="602"/>
      <c r="L37" s="602"/>
      <c r="M37" s="602"/>
      <c r="N37" s="602"/>
      <c r="O37" s="602"/>
      <c r="P37" s="602"/>
      <c r="Q37" s="605"/>
      <c r="R37" s="2"/>
    </row>
    <row r="38" spans="1:18" ht="17.25" customHeight="1">
      <c r="A38" s="598">
        <v>21</v>
      </c>
      <c r="B38" s="2"/>
      <c r="C38" s="599" t="str">
        <f t="shared" si="0"/>
        <v/>
      </c>
      <c r="D38" s="600"/>
      <c r="E38" s="601"/>
      <c r="F38" s="602"/>
      <c r="G38" s="602"/>
      <c r="H38" s="602"/>
      <c r="I38" s="602"/>
      <c r="J38" s="602"/>
      <c r="K38" s="602"/>
      <c r="L38" s="602"/>
      <c r="M38" s="602"/>
      <c r="N38" s="602"/>
      <c r="O38" s="602"/>
      <c r="P38" s="602"/>
      <c r="Q38" s="605"/>
      <c r="R38" s="2"/>
    </row>
    <row r="39" spans="1:18" ht="17.25" customHeight="1">
      <c r="A39" s="598">
        <v>22</v>
      </c>
      <c r="B39" s="2"/>
      <c r="C39" s="599" t="str">
        <f t="shared" si="0"/>
        <v/>
      </c>
      <c r="D39" s="600"/>
      <c r="E39" s="601"/>
      <c r="F39" s="602"/>
      <c r="G39" s="602"/>
      <c r="H39" s="602"/>
      <c r="I39" s="602"/>
      <c r="J39" s="602"/>
      <c r="K39" s="602"/>
      <c r="L39" s="602"/>
      <c r="M39" s="602"/>
      <c r="N39" s="602"/>
      <c r="O39" s="602"/>
      <c r="P39" s="602"/>
      <c r="Q39" s="605"/>
      <c r="R39" s="2"/>
    </row>
    <row r="40" spans="1:18" ht="17.25" customHeight="1">
      <c r="A40" s="598">
        <v>23</v>
      </c>
      <c r="B40" s="2"/>
      <c r="C40" s="599" t="str">
        <f t="shared" si="0"/>
        <v/>
      </c>
      <c r="D40" s="600"/>
      <c r="E40" s="601"/>
      <c r="F40" s="602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5"/>
      <c r="R40" s="2"/>
    </row>
    <row r="41" spans="1:18" ht="17.25" customHeight="1">
      <c r="A41" s="598">
        <v>24</v>
      </c>
      <c r="B41" s="2"/>
      <c r="C41" s="599" t="str">
        <f t="shared" si="0"/>
        <v/>
      </c>
      <c r="D41" s="600"/>
      <c r="E41" s="601"/>
      <c r="F41" s="602"/>
      <c r="G41" s="602"/>
      <c r="H41" s="602"/>
      <c r="I41" s="602"/>
      <c r="J41" s="602"/>
      <c r="K41" s="602"/>
      <c r="L41" s="602"/>
      <c r="M41" s="602"/>
      <c r="N41" s="602"/>
      <c r="O41" s="602"/>
      <c r="P41" s="602"/>
      <c r="Q41" s="605"/>
      <c r="R41" s="2"/>
    </row>
    <row r="42" spans="1:18" ht="17.25" customHeight="1">
      <c r="A42" s="598">
        <v>25</v>
      </c>
      <c r="B42" s="2"/>
      <c r="C42" s="599" t="str">
        <f t="shared" si="0"/>
        <v/>
      </c>
      <c r="D42" s="600"/>
      <c r="E42" s="601"/>
      <c r="F42" s="602"/>
      <c r="G42" s="602"/>
      <c r="H42" s="602"/>
      <c r="I42" s="602"/>
      <c r="J42" s="602"/>
      <c r="K42" s="602"/>
      <c r="L42" s="602"/>
      <c r="M42" s="602"/>
      <c r="N42" s="602"/>
      <c r="O42" s="602"/>
      <c r="P42" s="602"/>
      <c r="Q42" s="605"/>
      <c r="R42" s="2"/>
    </row>
    <row r="43" spans="1:18" ht="17.25" customHeight="1">
      <c r="A43" s="598">
        <v>26</v>
      </c>
      <c r="B43" s="2"/>
      <c r="C43" s="599" t="str">
        <f t="shared" si="0"/>
        <v/>
      </c>
      <c r="D43" s="600"/>
      <c r="E43" s="601"/>
      <c r="F43" s="602"/>
      <c r="G43" s="602"/>
      <c r="H43" s="602"/>
      <c r="I43" s="602"/>
      <c r="J43" s="602"/>
      <c r="K43" s="602"/>
      <c r="L43" s="602"/>
      <c r="M43" s="602"/>
      <c r="N43" s="602"/>
      <c r="O43" s="602"/>
      <c r="P43" s="602"/>
      <c r="Q43" s="605"/>
      <c r="R43" s="2"/>
    </row>
    <row r="44" spans="1:18" ht="17.25" customHeight="1">
      <c r="A44" s="598">
        <v>27</v>
      </c>
      <c r="B44" s="2"/>
      <c r="C44" s="599" t="str">
        <f t="shared" si="0"/>
        <v/>
      </c>
      <c r="D44" s="600"/>
      <c r="E44" s="601"/>
      <c r="F44" s="602"/>
      <c r="G44" s="602"/>
      <c r="H44" s="602"/>
      <c r="I44" s="602"/>
      <c r="J44" s="602"/>
      <c r="K44" s="602"/>
      <c r="L44" s="602"/>
      <c r="M44" s="602"/>
      <c r="N44" s="602"/>
      <c r="O44" s="602"/>
      <c r="P44" s="602"/>
      <c r="Q44" s="605"/>
      <c r="R44" s="2"/>
    </row>
    <row r="45" spans="1:18" ht="17.25" customHeight="1">
      <c r="A45" s="598">
        <v>28</v>
      </c>
      <c r="B45" s="2"/>
      <c r="C45" s="599" t="str">
        <f t="shared" si="0"/>
        <v/>
      </c>
      <c r="D45" s="600"/>
      <c r="E45" s="601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5"/>
      <c r="R45" s="2"/>
    </row>
    <row r="46" spans="1:18" ht="17.25" customHeight="1">
      <c r="A46" s="598">
        <v>29</v>
      </c>
      <c r="B46" s="2"/>
      <c r="C46" s="599" t="str">
        <f t="shared" si="0"/>
        <v/>
      </c>
      <c r="D46" s="600"/>
      <c r="E46" s="601"/>
      <c r="F46" s="602"/>
      <c r="G46" s="602"/>
      <c r="H46" s="602"/>
      <c r="I46" s="602"/>
      <c r="J46" s="602"/>
      <c r="K46" s="602"/>
      <c r="L46" s="602"/>
      <c r="M46" s="602"/>
      <c r="N46" s="602"/>
      <c r="O46" s="602"/>
      <c r="P46" s="602"/>
      <c r="Q46" s="605"/>
      <c r="R46" s="2"/>
    </row>
    <row r="47" spans="1:18" ht="17.25" customHeight="1">
      <c r="A47" s="598">
        <v>30</v>
      </c>
      <c r="B47" s="2"/>
      <c r="C47" s="599" t="str">
        <f t="shared" si="0"/>
        <v/>
      </c>
      <c r="D47" s="600"/>
      <c r="E47" s="601"/>
      <c r="F47" s="602"/>
      <c r="G47" s="602"/>
      <c r="H47" s="602"/>
      <c r="I47" s="602"/>
      <c r="J47" s="602"/>
      <c r="K47" s="602"/>
      <c r="L47" s="602"/>
      <c r="M47" s="602"/>
      <c r="N47" s="602"/>
      <c r="O47" s="602"/>
      <c r="P47" s="602"/>
      <c r="Q47" s="605"/>
      <c r="R47" s="2"/>
    </row>
    <row r="48" spans="1:18" ht="17.25" customHeight="1">
      <c r="A48" s="598">
        <v>31</v>
      </c>
      <c r="B48" s="2"/>
      <c r="C48" s="599" t="str">
        <f t="shared" si="0"/>
        <v/>
      </c>
      <c r="D48" s="600"/>
      <c r="E48" s="601"/>
      <c r="F48" s="602"/>
      <c r="G48" s="602"/>
      <c r="H48" s="602"/>
      <c r="I48" s="602"/>
      <c r="J48" s="602"/>
      <c r="K48" s="602"/>
      <c r="L48" s="602"/>
      <c r="M48" s="602"/>
      <c r="N48" s="602"/>
      <c r="O48" s="602"/>
      <c r="P48" s="602"/>
      <c r="Q48" s="605"/>
      <c r="R48" s="2"/>
    </row>
    <row r="49" spans="1:18" ht="17.25" customHeight="1">
      <c r="A49" s="598">
        <v>32</v>
      </c>
      <c r="B49" s="2"/>
      <c r="C49" s="599" t="str">
        <f t="shared" si="0"/>
        <v/>
      </c>
      <c r="D49" s="600"/>
      <c r="E49" s="601"/>
      <c r="F49" s="602"/>
      <c r="G49" s="602"/>
      <c r="H49" s="602"/>
      <c r="I49" s="602"/>
      <c r="J49" s="602"/>
      <c r="K49" s="602"/>
      <c r="L49" s="602"/>
      <c r="M49" s="602"/>
      <c r="N49" s="602"/>
      <c r="O49" s="602"/>
      <c r="P49" s="602"/>
      <c r="Q49" s="605"/>
      <c r="R49" s="2"/>
    </row>
    <row r="50" spans="1:18" ht="17.25" customHeight="1">
      <c r="A50" s="598">
        <v>33</v>
      </c>
      <c r="B50" s="2"/>
      <c r="C50" s="599" t="str">
        <f t="shared" si="0"/>
        <v/>
      </c>
      <c r="D50" s="600"/>
      <c r="E50" s="601"/>
      <c r="F50" s="602"/>
      <c r="G50" s="602"/>
      <c r="H50" s="602"/>
      <c r="I50" s="602"/>
      <c r="J50" s="602"/>
      <c r="K50" s="602"/>
      <c r="L50" s="602"/>
      <c r="M50" s="602"/>
      <c r="N50" s="602"/>
      <c r="O50" s="602"/>
      <c r="P50" s="602"/>
      <c r="Q50" s="605"/>
      <c r="R50" s="2"/>
    </row>
    <row r="51" spans="1:18" ht="17.25" customHeight="1">
      <c r="A51" s="598">
        <v>34</v>
      </c>
      <c r="B51" s="2"/>
      <c r="C51" s="599" t="str">
        <f t="shared" si="0"/>
        <v/>
      </c>
      <c r="D51" s="603"/>
      <c r="E51" s="601"/>
      <c r="F51" s="602"/>
      <c r="G51" s="602"/>
      <c r="H51" s="602"/>
      <c r="I51" s="602"/>
      <c r="J51" s="602"/>
      <c r="K51" s="602"/>
      <c r="L51" s="602"/>
      <c r="M51" s="602"/>
      <c r="N51" s="602"/>
      <c r="O51" s="602"/>
      <c r="P51" s="602"/>
      <c r="Q51" s="605"/>
      <c r="R51" s="2"/>
    </row>
    <row r="52" spans="1:18" ht="17.25" customHeight="1">
      <c r="A52" s="598">
        <v>35</v>
      </c>
      <c r="B52" s="2"/>
      <c r="C52" s="599" t="str">
        <f t="shared" si="0"/>
        <v/>
      </c>
      <c r="D52" s="603"/>
      <c r="E52" s="601"/>
      <c r="F52" s="602"/>
      <c r="G52" s="602"/>
      <c r="H52" s="602"/>
      <c r="I52" s="602"/>
      <c r="J52" s="602"/>
      <c r="K52" s="602"/>
      <c r="L52" s="602"/>
      <c r="M52" s="602"/>
      <c r="N52" s="602"/>
      <c r="O52" s="602"/>
      <c r="P52" s="602"/>
      <c r="Q52" s="605"/>
      <c r="R52" s="2"/>
    </row>
    <row r="53" spans="1:18" ht="17.25" customHeight="1">
      <c r="A53" s="598">
        <v>36</v>
      </c>
      <c r="B53" s="2"/>
      <c r="C53" s="599" t="str">
        <f t="shared" si="0"/>
        <v/>
      </c>
      <c r="D53" s="603"/>
      <c r="E53" s="601"/>
      <c r="F53" s="602"/>
      <c r="G53" s="602"/>
      <c r="H53" s="602"/>
      <c r="I53" s="602"/>
      <c r="J53" s="602"/>
      <c r="K53" s="602"/>
      <c r="L53" s="602"/>
      <c r="M53" s="602"/>
      <c r="N53" s="602"/>
      <c r="O53" s="602"/>
      <c r="P53" s="602"/>
      <c r="Q53" s="605"/>
      <c r="R53" s="2"/>
    </row>
    <row r="54" spans="1:18" ht="17.25" customHeight="1">
      <c r="A54" s="598">
        <v>37</v>
      </c>
      <c r="B54" s="2"/>
      <c r="C54" s="599" t="str">
        <f t="shared" si="0"/>
        <v/>
      </c>
      <c r="D54" s="603"/>
      <c r="E54" s="601"/>
      <c r="F54" s="602"/>
      <c r="G54" s="602"/>
      <c r="H54" s="602"/>
      <c r="I54" s="602"/>
      <c r="J54" s="602"/>
      <c r="K54" s="602"/>
      <c r="L54" s="602"/>
      <c r="M54" s="602"/>
      <c r="N54" s="602"/>
      <c r="O54" s="602"/>
      <c r="P54" s="602"/>
      <c r="Q54" s="605"/>
      <c r="R54" s="2"/>
    </row>
    <row r="55" spans="1:18" ht="17.25" customHeight="1">
      <c r="A55" s="598">
        <v>38</v>
      </c>
      <c r="B55" s="2"/>
      <c r="C55" s="599" t="str">
        <f t="shared" si="0"/>
        <v/>
      </c>
      <c r="D55" s="603"/>
      <c r="E55" s="601"/>
      <c r="F55" s="602"/>
      <c r="G55" s="602"/>
      <c r="H55" s="602"/>
      <c r="I55" s="602"/>
      <c r="J55" s="602"/>
      <c r="K55" s="602"/>
      <c r="L55" s="602"/>
      <c r="M55" s="602"/>
      <c r="N55" s="602"/>
      <c r="O55" s="602"/>
      <c r="P55" s="602"/>
      <c r="Q55" s="605"/>
      <c r="R55" s="2"/>
    </row>
    <row r="56" spans="1:18" ht="17.25" customHeight="1">
      <c r="A56" s="598">
        <v>39</v>
      </c>
      <c r="B56" s="2"/>
      <c r="C56" s="599" t="str">
        <f t="shared" si="0"/>
        <v/>
      </c>
      <c r="D56" s="603"/>
      <c r="E56" s="601"/>
      <c r="F56" s="604"/>
      <c r="G56" s="604"/>
      <c r="H56" s="604"/>
      <c r="I56" s="604"/>
      <c r="J56" s="604"/>
      <c r="K56" s="604"/>
      <c r="L56" s="604"/>
      <c r="M56" s="604"/>
      <c r="N56" s="604"/>
      <c r="O56" s="604"/>
      <c r="P56" s="604"/>
      <c r="Q56" s="606"/>
      <c r="R56" s="2"/>
    </row>
    <row r="57" spans="1:18" ht="17.25" customHeight="1">
      <c r="A57" s="598">
        <v>40</v>
      </c>
      <c r="B57" s="2"/>
      <c r="C57" s="599" t="str">
        <f t="shared" si="0"/>
        <v/>
      </c>
      <c r="D57" s="603"/>
      <c r="E57" s="601"/>
      <c r="F57" s="604"/>
      <c r="G57" s="604"/>
      <c r="H57" s="604"/>
      <c r="I57" s="604"/>
      <c r="J57" s="604"/>
      <c r="K57" s="604"/>
      <c r="L57" s="604"/>
      <c r="M57" s="604"/>
      <c r="N57" s="604"/>
      <c r="O57" s="604"/>
      <c r="P57" s="604"/>
      <c r="Q57" s="606"/>
      <c r="R57" s="2"/>
    </row>
    <row r="58" spans="1:18" ht="17.25" customHeight="1">
      <c r="A58" s="598">
        <v>41</v>
      </c>
      <c r="B58" s="2"/>
      <c r="C58" s="599" t="str">
        <f t="shared" si="0"/>
        <v/>
      </c>
      <c r="D58" s="603"/>
      <c r="E58" s="601"/>
      <c r="F58" s="604"/>
      <c r="G58" s="604"/>
      <c r="H58" s="604"/>
      <c r="I58" s="604"/>
      <c r="J58" s="604"/>
      <c r="K58" s="604"/>
      <c r="L58" s="604"/>
      <c r="M58" s="604"/>
      <c r="N58" s="604"/>
      <c r="O58" s="604"/>
      <c r="P58" s="604"/>
      <c r="Q58" s="606"/>
      <c r="R58" s="2"/>
    </row>
    <row r="59" spans="1:18" ht="17.25" customHeight="1">
      <c r="A59" s="598">
        <v>42</v>
      </c>
      <c r="B59" s="2"/>
      <c r="C59" s="599" t="str">
        <f t="shared" si="0"/>
        <v/>
      </c>
      <c r="D59" s="603"/>
      <c r="E59" s="601"/>
      <c r="F59" s="604"/>
      <c r="G59" s="604"/>
      <c r="H59" s="604"/>
      <c r="I59" s="604"/>
      <c r="J59" s="604"/>
      <c r="K59" s="604"/>
      <c r="L59" s="604"/>
      <c r="M59" s="604"/>
      <c r="N59" s="604"/>
      <c r="O59" s="604"/>
      <c r="P59" s="604"/>
      <c r="Q59" s="606"/>
      <c r="R59" s="2"/>
    </row>
    <row r="60" spans="1:18" ht="17.25" customHeight="1">
      <c r="A60" s="598">
        <v>43</v>
      </c>
      <c r="B60" s="2"/>
      <c r="C60" s="599" t="str">
        <f t="shared" si="0"/>
        <v/>
      </c>
      <c r="D60" s="603"/>
      <c r="E60" s="601"/>
      <c r="F60" s="604"/>
      <c r="G60" s="604"/>
      <c r="H60" s="604"/>
      <c r="I60" s="604"/>
      <c r="J60" s="604"/>
      <c r="K60" s="604"/>
      <c r="L60" s="604"/>
      <c r="M60" s="604"/>
      <c r="N60" s="604"/>
      <c r="O60" s="604"/>
      <c r="P60" s="604"/>
      <c r="Q60" s="606"/>
      <c r="R60" s="2"/>
    </row>
    <row r="61" spans="1:18" ht="20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>
      <c r="B62" s="690"/>
      <c r="C62" s="690"/>
    </row>
    <row r="63" spans="1:18" ht="20.25" customHeight="1">
      <c r="B63" s="162"/>
      <c r="C63" s="162"/>
    </row>
    <row r="64" spans="1:18" ht="20.25" customHeight="1">
      <c r="B64" s="162"/>
      <c r="C64" s="162"/>
    </row>
    <row r="65" s="1" customFormat="1" ht="20.25" customHeight="1"/>
    <row r="66" ht="20.25" customHeight="1"/>
    <row r="67" ht="20.25" customHeight="1"/>
    <row r="68" ht="20.25" customHeight="1"/>
    <row r="69" ht="20.25" customHeight="1"/>
    <row r="70" ht="20.25" customHeight="1"/>
  </sheetData>
  <sheetProtection sheet="1" objects="1" scenarios="1" formatCells="0" formatColumns="0" formatRows="0" deleteColumns="0" deleteRows="0"/>
  <mergeCells count="20">
    <mergeCell ref="B2:R2"/>
    <mergeCell ref="C3:Q3"/>
    <mergeCell ref="D5:I5"/>
    <mergeCell ref="L5:Q5"/>
    <mergeCell ref="D6:I6"/>
    <mergeCell ref="L6:Q6"/>
    <mergeCell ref="D7:I7"/>
    <mergeCell ref="L7:Q7"/>
    <mergeCell ref="D8:I8"/>
    <mergeCell ref="L8:Q8"/>
    <mergeCell ref="D9:I9"/>
    <mergeCell ref="L9:Q9"/>
    <mergeCell ref="C16:Q16"/>
    <mergeCell ref="E17:Q17"/>
    <mergeCell ref="B62:C62"/>
    <mergeCell ref="D10:I10"/>
    <mergeCell ref="D11:I11"/>
    <mergeCell ref="D12:I12"/>
    <mergeCell ref="D13:I13"/>
    <mergeCell ref="D14:I14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6" sqref="F6"/>
    </sheetView>
  </sheetViews>
  <sheetFormatPr defaultColWidth="9.140625" defaultRowHeight="22.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/>
    <row r="2" spans="2:15" ht="41.25" customHeight="1">
      <c r="B2" s="696" t="s">
        <v>225</v>
      </c>
      <c r="C2" s="696"/>
      <c r="D2" s="696"/>
      <c r="E2" s="696"/>
      <c r="F2" s="696"/>
      <c r="G2" s="696"/>
    </row>
    <row r="3" spans="2:15" ht="26.25">
      <c r="B3" s="554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55"/>
      <c r="D3" s="555"/>
      <c r="E3" s="555"/>
      <c r="F3" s="555"/>
      <c r="G3" s="555"/>
      <c r="I3" s="579" t="str">
        <f>Home!B11&amp;Home!C11&amp;"  ชั้น"&amp;Home!C9&amp;"   ปีการศึกษา  "&amp;Home!F5</f>
        <v>รายวิชาประวัติศาสตร์  ชั้นประถมศึกษาปีที่ 5   ปีการศึกษา  2566</v>
      </c>
    </row>
    <row r="4" spans="2:15" ht="26.25">
      <c r="C4" s="2"/>
      <c r="D4" s="2"/>
      <c r="E4" s="556" t="s">
        <v>226</v>
      </c>
      <c r="F4" s="557">
        <f>SUM(J4,M4,O4)</f>
        <v>80</v>
      </c>
      <c r="G4" s="697" t="s">
        <v>227</v>
      </c>
      <c r="H4" s="697"/>
      <c r="I4" s="697"/>
      <c r="J4" s="559">
        <v>80</v>
      </c>
      <c r="K4" s="697" t="s">
        <v>228</v>
      </c>
      <c r="L4" s="697"/>
      <c r="M4" s="559"/>
      <c r="N4" s="558" t="s">
        <v>229</v>
      </c>
      <c r="O4" s="559"/>
    </row>
    <row r="5" spans="2:15" ht="26.25">
      <c r="C5" s="2"/>
      <c r="D5" s="2"/>
      <c r="E5" s="556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59"/>
      <c r="G5" s="560" t="s">
        <v>230</v>
      </c>
      <c r="I5" s="554" t="s">
        <v>231</v>
      </c>
      <c r="J5" s="555"/>
      <c r="K5" s="555"/>
      <c r="L5" s="555"/>
      <c r="M5" s="555"/>
      <c r="N5" s="555"/>
    </row>
    <row r="6" spans="2:15" ht="26.25">
      <c r="C6" s="2"/>
      <c r="D6" s="2"/>
      <c r="E6" s="556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59">
        <v>20</v>
      </c>
      <c r="G6" s="560" t="s">
        <v>232</v>
      </c>
      <c r="J6" s="566"/>
      <c r="K6" s="567" t="s">
        <v>233</v>
      </c>
      <c r="L6" s="568"/>
      <c r="M6" s="569" t="s">
        <v>234</v>
      </c>
      <c r="N6" s="569" t="s">
        <v>235</v>
      </c>
    </row>
    <row r="7" spans="2:15" ht="26.25">
      <c r="B7" s="561"/>
      <c r="C7" s="561"/>
      <c r="D7" s="561"/>
      <c r="E7" s="562" t="s">
        <v>236</v>
      </c>
      <c r="F7" s="559"/>
      <c r="G7" s="563"/>
      <c r="J7" s="570">
        <v>0</v>
      </c>
      <c r="K7" s="571" t="str">
        <f>IF(J7="","","-")</f>
        <v>-</v>
      </c>
      <c r="L7" s="572">
        <v>49</v>
      </c>
      <c r="M7" s="575" t="s">
        <v>237</v>
      </c>
      <c r="N7" s="574">
        <v>0</v>
      </c>
    </row>
    <row r="8" spans="2:15" ht="23.25" customHeight="1">
      <c r="B8" s="555"/>
      <c r="C8" s="555"/>
      <c r="D8" s="555"/>
      <c r="E8" s="564" t="s">
        <v>238</v>
      </c>
      <c r="F8" s="698" t="s">
        <v>239</v>
      </c>
      <c r="G8" s="698"/>
      <c r="J8" s="570">
        <v>50</v>
      </c>
      <c r="K8" s="571" t="str">
        <f>IF(J8="","","-")</f>
        <v>-</v>
      </c>
      <c r="L8" s="572">
        <v>64</v>
      </c>
      <c r="M8" s="575" t="s">
        <v>240</v>
      </c>
      <c r="N8" s="574">
        <v>1</v>
      </c>
    </row>
    <row r="9" spans="2:15" ht="23.25" customHeight="1">
      <c r="B9" s="565" t="s">
        <v>241</v>
      </c>
      <c r="J9" s="570">
        <v>65</v>
      </c>
      <c r="K9" s="571" t="str">
        <f>IF(J9="","","-")</f>
        <v>-</v>
      </c>
      <c r="L9" s="572">
        <v>79</v>
      </c>
      <c r="M9" s="575" t="s">
        <v>242</v>
      </c>
      <c r="N9" s="574">
        <v>2</v>
      </c>
    </row>
    <row r="10" spans="2:15" ht="23.25" customHeight="1">
      <c r="C10" s="566"/>
      <c r="D10" s="567" t="s">
        <v>233</v>
      </c>
      <c r="E10" s="568"/>
      <c r="F10" s="569" t="s">
        <v>234</v>
      </c>
      <c r="G10" s="569" t="s">
        <v>243</v>
      </c>
      <c r="J10" s="570">
        <v>80</v>
      </c>
      <c r="K10" s="571" t="str">
        <f>IF(J10="","","-")</f>
        <v>-</v>
      </c>
      <c r="L10" s="572">
        <v>100</v>
      </c>
      <c r="M10" s="575" t="s">
        <v>244</v>
      </c>
      <c r="N10" s="574">
        <v>3</v>
      </c>
    </row>
    <row r="11" spans="2:15" ht="23.25" customHeight="1">
      <c r="C11" s="570">
        <v>0</v>
      </c>
      <c r="D11" s="571" t="str">
        <f>IF(C11="","","-")</f>
        <v>-</v>
      </c>
      <c r="E11" s="572">
        <v>49</v>
      </c>
      <c r="F11" s="573" t="s">
        <v>245</v>
      </c>
      <c r="G11" s="574" t="s">
        <v>246</v>
      </c>
      <c r="J11" s="580"/>
      <c r="K11" s="581" t="str">
        <f>IF(J11="","","-")</f>
        <v/>
      </c>
      <c r="L11" s="582"/>
      <c r="M11" s="583"/>
      <c r="N11" s="584"/>
    </row>
    <row r="12" spans="2:15" ht="23.25" customHeight="1">
      <c r="C12" s="570">
        <v>50</v>
      </c>
      <c r="D12" s="571" t="str">
        <f t="shared" ref="D12:D18" si="0">IF(C12="","","-")</f>
        <v>-</v>
      </c>
      <c r="E12" s="572">
        <v>54</v>
      </c>
      <c r="F12" s="573" t="s">
        <v>247</v>
      </c>
      <c r="G12" s="574" t="s">
        <v>248</v>
      </c>
      <c r="I12" s="554" t="s">
        <v>249</v>
      </c>
      <c r="J12" s="555"/>
      <c r="K12" s="555"/>
      <c r="L12" s="555"/>
      <c r="M12" s="555"/>
      <c r="N12" s="555"/>
    </row>
    <row r="13" spans="2:15" ht="23.25" customHeight="1">
      <c r="C13" s="570">
        <v>55</v>
      </c>
      <c r="D13" s="571" t="str">
        <f t="shared" si="0"/>
        <v>-</v>
      </c>
      <c r="E13" s="572">
        <v>59</v>
      </c>
      <c r="F13" s="573" t="s">
        <v>250</v>
      </c>
      <c r="G13" s="574" t="s">
        <v>251</v>
      </c>
      <c r="J13" s="566"/>
      <c r="K13" s="567" t="s">
        <v>233</v>
      </c>
      <c r="L13" s="568"/>
      <c r="M13" s="569" t="s">
        <v>234</v>
      </c>
      <c r="N13" s="569" t="s">
        <v>235</v>
      </c>
    </row>
    <row r="14" spans="2:15" ht="23.25" customHeight="1">
      <c r="C14" s="570">
        <v>60</v>
      </c>
      <c r="D14" s="571" t="str">
        <f t="shared" si="0"/>
        <v>-</v>
      </c>
      <c r="E14" s="572">
        <v>64</v>
      </c>
      <c r="F14" s="573" t="s">
        <v>252</v>
      </c>
      <c r="G14" s="574" t="s">
        <v>253</v>
      </c>
      <c r="J14" s="570">
        <v>0</v>
      </c>
      <c r="K14" s="571" t="str">
        <f>IF(J14="","","-")</f>
        <v>-</v>
      </c>
      <c r="L14" s="572">
        <v>49</v>
      </c>
      <c r="M14" s="575" t="s">
        <v>237</v>
      </c>
      <c r="N14" s="574">
        <v>0</v>
      </c>
    </row>
    <row r="15" spans="2:15" ht="23.25" customHeight="1">
      <c r="C15" s="570">
        <v>65</v>
      </c>
      <c r="D15" s="571" t="str">
        <f t="shared" si="0"/>
        <v>-</v>
      </c>
      <c r="E15" s="572">
        <v>69</v>
      </c>
      <c r="F15" s="573" t="s">
        <v>254</v>
      </c>
      <c r="G15" s="574" t="s">
        <v>255</v>
      </c>
      <c r="J15" s="570">
        <v>50</v>
      </c>
      <c r="K15" s="571" t="str">
        <f>IF(J15="","","-")</f>
        <v>-</v>
      </c>
      <c r="L15" s="572">
        <v>64</v>
      </c>
      <c r="M15" s="575" t="s">
        <v>240</v>
      </c>
      <c r="N15" s="574">
        <v>1</v>
      </c>
    </row>
    <row r="16" spans="2:15" ht="23.25" customHeight="1">
      <c r="C16" s="570">
        <v>70</v>
      </c>
      <c r="D16" s="571" t="str">
        <f t="shared" si="0"/>
        <v>-</v>
      </c>
      <c r="E16" s="572">
        <v>74</v>
      </c>
      <c r="F16" s="573" t="s">
        <v>242</v>
      </c>
      <c r="G16" s="574" t="s">
        <v>256</v>
      </c>
      <c r="J16" s="570">
        <v>65</v>
      </c>
      <c r="K16" s="571" t="str">
        <f>IF(J16="","","-")</f>
        <v>-</v>
      </c>
      <c r="L16" s="572">
        <v>79</v>
      </c>
      <c r="M16" s="575" t="s">
        <v>242</v>
      </c>
      <c r="N16" s="574">
        <v>2</v>
      </c>
    </row>
    <row r="17" spans="2:14" ht="23.25" customHeight="1">
      <c r="C17" s="570">
        <v>75</v>
      </c>
      <c r="D17" s="571" t="str">
        <f t="shared" si="0"/>
        <v>-</v>
      </c>
      <c r="E17" s="572">
        <v>79</v>
      </c>
      <c r="F17" s="573" t="s">
        <v>257</v>
      </c>
      <c r="G17" s="574" t="s">
        <v>258</v>
      </c>
      <c r="J17" s="570">
        <v>80</v>
      </c>
      <c r="K17" s="571" t="str">
        <f>IF(J17="","","-")</f>
        <v>-</v>
      </c>
      <c r="L17" s="572">
        <v>100</v>
      </c>
      <c r="M17" s="575" t="s">
        <v>244</v>
      </c>
      <c r="N17" s="574">
        <v>3</v>
      </c>
    </row>
    <row r="18" spans="2:14" ht="23.25" customHeight="1">
      <c r="C18" s="570">
        <v>80</v>
      </c>
      <c r="D18" s="571" t="str">
        <f t="shared" si="0"/>
        <v>-</v>
      </c>
      <c r="E18" s="572">
        <v>100</v>
      </c>
      <c r="F18" s="573" t="s">
        <v>244</v>
      </c>
      <c r="G18" s="574" t="s">
        <v>259</v>
      </c>
      <c r="J18" s="585"/>
      <c r="K18" s="586" t="str">
        <f>IF(J18="","","-")</f>
        <v/>
      </c>
      <c r="L18" s="587"/>
      <c r="M18" s="588"/>
      <c r="N18" s="589"/>
    </row>
    <row r="19" spans="2:14" ht="30.75" customHeight="1">
      <c r="I19" s="554" t="s">
        <v>260</v>
      </c>
      <c r="J19" s="555"/>
      <c r="K19" s="555"/>
      <c r="L19" s="555"/>
      <c r="M19" s="555"/>
      <c r="N19" s="555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>
      <c r="B20" s="554" t="s">
        <v>261</v>
      </c>
      <c r="C20" s="555"/>
      <c r="D20" s="555"/>
      <c r="E20" s="555"/>
      <c r="F20" s="555"/>
      <c r="G20" s="555"/>
      <c r="J20" s="566"/>
      <c r="K20" s="567" t="s">
        <v>233</v>
      </c>
      <c r="L20" s="568"/>
      <c r="M20" s="569" t="s">
        <v>234</v>
      </c>
      <c r="N20" s="569" t="s">
        <v>235</v>
      </c>
    </row>
    <row r="21" spans="2:14" ht="30.75" customHeight="1">
      <c r="C21" s="566"/>
      <c r="D21" s="567" t="s">
        <v>233</v>
      </c>
      <c r="E21" s="568"/>
      <c r="F21" s="569" t="s">
        <v>234</v>
      </c>
      <c r="G21" s="569" t="s">
        <v>235</v>
      </c>
      <c r="J21" s="570">
        <v>0</v>
      </c>
      <c r="K21" s="571" t="str">
        <f>IF(J21="","","-")</f>
        <v>-</v>
      </c>
      <c r="L21" s="572">
        <v>49</v>
      </c>
      <c r="M21" s="575" t="s">
        <v>237</v>
      </c>
      <c r="N21" s="574" t="s">
        <v>237</v>
      </c>
    </row>
    <row r="22" spans="2:14" ht="30.75" customHeight="1">
      <c r="C22" s="570">
        <v>0</v>
      </c>
      <c r="D22" s="571" t="s">
        <v>262</v>
      </c>
      <c r="E22" s="572">
        <v>39</v>
      </c>
      <c r="F22" s="575" t="s">
        <v>263</v>
      </c>
      <c r="G22" s="574">
        <v>0</v>
      </c>
      <c r="J22" s="570">
        <v>50</v>
      </c>
      <c r="K22" s="571" t="str">
        <f>IF(J22="","","-")</f>
        <v>-</v>
      </c>
      <c r="L22" s="572">
        <v>100</v>
      </c>
      <c r="M22" s="575" t="s">
        <v>240</v>
      </c>
      <c r="N22" s="574" t="s">
        <v>240</v>
      </c>
    </row>
    <row r="23" spans="2:14" ht="30.75" customHeight="1">
      <c r="C23" s="570">
        <v>40</v>
      </c>
      <c r="D23" s="571" t="s">
        <v>262</v>
      </c>
      <c r="E23" s="572">
        <v>64</v>
      </c>
      <c r="F23" s="575" t="s">
        <v>250</v>
      </c>
      <c r="G23" s="574">
        <v>1</v>
      </c>
      <c r="M23" s="590"/>
      <c r="N23" s="591"/>
    </row>
    <row r="24" spans="2:14" ht="30.75" customHeight="1">
      <c r="C24" s="570">
        <v>65</v>
      </c>
      <c r="D24" s="571" t="s">
        <v>262</v>
      </c>
      <c r="E24" s="572">
        <v>74</v>
      </c>
      <c r="F24" s="575" t="s">
        <v>242</v>
      </c>
      <c r="G24" s="574">
        <v>2</v>
      </c>
      <c r="I24" s="554" t="s">
        <v>264</v>
      </c>
      <c r="J24" s="555"/>
      <c r="K24" s="555"/>
      <c r="L24" s="555"/>
      <c r="M24" s="699" t="str">
        <f>IF(O4="","ไม่นำคะแนนไปรวมตัดเกรด","นำคะแนนไปรวมตัดเกรด")</f>
        <v>ไม่นำคะแนนไปรวมตัดเกรด</v>
      </c>
      <c r="N24" s="699"/>
    </row>
    <row r="25" spans="2:14" ht="30.75" customHeight="1">
      <c r="C25" s="570">
        <v>75</v>
      </c>
      <c r="D25" s="571" t="s">
        <v>262</v>
      </c>
      <c r="E25" s="572">
        <v>100</v>
      </c>
      <c r="F25" s="575" t="s">
        <v>244</v>
      </c>
      <c r="G25" s="574">
        <v>3</v>
      </c>
      <c r="J25" s="566"/>
      <c r="K25" s="567" t="s">
        <v>233</v>
      </c>
      <c r="L25" s="568"/>
      <c r="M25" s="569" t="s">
        <v>234</v>
      </c>
      <c r="N25" s="569" t="s">
        <v>235</v>
      </c>
    </row>
    <row r="26" spans="2:14" ht="30.75" customHeight="1">
      <c r="J26" s="570">
        <v>0</v>
      </c>
      <c r="K26" s="571" t="str">
        <f>IF(J26="","","-")</f>
        <v>-</v>
      </c>
      <c r="L26" s="572">
        <v>49</v>
      </c>
      <c r="M26" s="575" t="s">
        <v>237</v>
      </c>
      <c r="N26" s="574" t="s">
        <v>237</v>
      </c>
    </row>
    <row r="27" spans="2:14" ht="30.75" customHeight="1">
      <c r="J27" s="570">
        <v>60</v>
      </c>
      <c r="K27" s="571" t="str">
        <f>IF(J27="","","-")</f>
        <v>-</v>
      </c>
      <c r="L27" s="572">
        <v>100</v>
      </c>
      <c r="M27" s="575" t="s">
        <v>240</v>
      </c>
      <c r="N27" s="574" t="s">
        <v>240</v>
      </c>
    </row>
    <row r="28" spans="2:14" ht="30.75" customHeight="1">
      <c r="B28" s="554" t="s">
        <v>265</v>
      </c>
      <c r="C28" s="555"/>
      <c r="D28" s="555"/>
      <c r="E28" s="555"/>
      <c r="F28" s="555"/>
      <c r="G28" s="555"/>
      <c r="I28" s="554" t="s">
        <v>266</v>
      </c>
      <c r="J28" s="555"/>
      <c r="K28" s="555"/>
      <c r="L28" s="555"/>
      <c r="M28" s="555"/>
      <c r="N28" s="592" t="str">
        <f>IF(M24="นำคะแนนไปรวมตัดเกรด","yes","no")</f>
        <v>no</v>
      </c>
    </row>
    <row r="29" spans="2:14" ht="30.75" customHeight="1">
      <c r="C29" s="566"/>
      <c r="D29" s="567" t="s">
        <v>233</v>
      </c>
      <c r="E29" s="568"/>
      <c r="F29" s="569" t="s">
        <v>234</v>
      </c>
      <c r="G29" s="569" t="s">
        <v>235</v>
      </c>
      <c r="J29" s="566"/>
      <c r="K29" s="567" t="s">
        <v>233</v>
      </c>
      <c r="L29" s="568"/>
      <c r="M29" s="569" t="s">
        <v>234</v>
      </c>
      <c r="N29" s="569" t="s">
        <v>235</v>
      </c>
    </row>
    <row r="30" spans="2:14" ht="30.75" customHeight="1">
      <c r="C30" s="570">
        <v>0</v>
      </c>
      <c r="D30" s="571" t="str">
        <f>IF(C30="","","-")</f>
        <v>-</v>
      </c>
      <c r="E30" s="572">
        <v>49</v>
      </c>
      <c r="F30" s="575" t="s">
        <v>237</v>
      </c>
      <c r="G30" s="574" t="s">
        <v>237</v>
      </c>
      <c r="J30" s="570">
        <v>0</v>
      </c>
      <c r="K30" s="571" t="str">
        <f>IF(J30="","","-")</f>
        <v>-</v>
      </c>
      <c r="L30" s="572">
        <v>49</v>
      </c>
      <c r="M30" s="575" t="s">
        <v>237</v>
      </c>
      <c r="N30" s="574" t="s">
        <v>237</v>
      </c>
    </row>
    <row r="31" spans="2:14" ht="30.75" customHeight="1">
      <c r="C31" s="570">
        <v>80</v>
      </c>
      <c r="D31" s="571" t="str">
        <f>IF(C31="","","-")</f>
        <v>-</v>
      </c>
      <c r="E31" s="572">
        <v>100</v>
      </c>
      <c r="F31" s="575" t="s">
        <v>240</v>
      </c>
      <c r="G31" s="574" t="s">
        <v>240</v>
      </c>
      <c r="J31" s="570">
        <v>80</v>
      </c>
      <c r="K31" s="571" t="str">
        <f>IF(J31="","","-")</f>
        <v>-</v>
      </c>
      <c r="L31" s="572">
        <v>100</v>
      </c>
      <c r="M31" s="575" t="s">
        <v>240</v>
      </c>
      <c r="N31" s="574" t="s">
        <v>240</v>
      </c>
    </row>
    <row r="32" spans="2:14">
      <c r="C32" s="576" t="s">
        <v>267</v>
      </c>
      <c r="J32" s="593"/>
    </row>
    <row r="33" spans="3:4">
      <c r="C33" s="577" t="s">
        <v>268</v>
      </c>
    </row>
    <row r="34" spans="3:4">
      <c r="C34" s="577" t="s">
        <v>269</v>
      </c>
    </row>
    <row r="35" spans="3:4">
      <c r="C35" s="577" t="s">
        <v>270</v>
      </c>
    </row>
    <row r="36" spans="3:4">
      <c r="C36" s="577" t="s">
        <v>271</v>
      </c>
    </row>
    <row r="37" spans="3:4">
      <c r="C37" s="577"/>
    </row>
    <row r="38" spans="3:4">
      <c r="C38" s="577"/>
    </row>
    <row r="39" spans="3:4">
      <c r="C39" s="576" t="s">
        <v>272</v>
      </c>
    </row>
    <row r="40" spans="3:4">
      <c r="C40" s="577" t="s">
        <v>268</v>
      </c>
    </row>
    <row r="41" spans="3:4">
      <c r="C41" s="577" t="s">
        <v>273</v>
      </c>
    </row>
    <row r="42" spans="3:4">
      <c r="C42" s="577" t="s">
        <v>274</v>
      </c>
    </row>
    <row r="43" spans="3:4">
      <c r="C43" s="577"/>
      <c r="D43" s="578" t="s">
        <v>275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29" priority="1">
      <formula>LEN(TRIM(C30))=0</formula>
    </cfRule>
  </conditionalFormatting>
  <conditionalFormatting sqref="C11:G18">
    <cfRule type="containsBlanks" dxfId="128" priority="26">
      <formula>LEN(TRIM(C11))=0</formula>
    </cfRule>
  </conditionalFormatting>
  <conditionalFormatting sqref="F28:G31">
    <cfRule type="containsBlanks" dxfId="127" priority="3">
      <formula>LEN(TRIM(F28))=0</formula>
    </cfRule>
  </conditionalFormatting>
  <conditionalFormatting sqref="J30:L31">
    <cfRule type="containsBlanks" dxfId="126" priority="5">
      <formula>LEN(TRIM(J30))=0</formula>
    </cfRule>
  </conditionalFormatting>
  <conditionalFormatting sqref="J6:N11 J14:N18 J21:L22 C22:G25 J26:N27">
    <cfRule type="containsBlanks" dxfId="125" priority="28">
      <formula>LEN(TRIM(C6))=0</formula>
    </cfRule>
  </conditionalFormatting>
  <conditionalFormatting sqref="M21:N31">
    <cfRule type="containsBlanks" dxfId="124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D28" sqref="D28"/>
    </sheetView>
  </sheetViews>
  <sheetFormatPr defaultColWidth="9.140625" defaultRowHeight="21.75" customHeight="1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>
      <c r="C1" s="535"/>
      <c r="D1" s="536"/>
      <c r="E1" s="536"/>
      <c r="J1" s="545"/>
      <c r="K1" s="713" t="s">
        <v>276</v>
      </c>
      <c r="L1" s="713"/>
      <c r="M1" s="713"/>
      <c r="N1" s="713"/>
      <c r="O1" s="713"/>
    </row>
    <row r="2" spans="2:25" ht="20.25" customHeight="1">
      <c r="B2" s="714" t="str">
        <f>"รายชื่อนักเรียน  ชั้น"&amp;Home!C9&amp;"  ปีการศึกษา  "&amp;Home!F5</f>
        <v>รายชื่อนักเรียน  ชั้นประถมศึกษาปีที่ 5  ปีการศึกษา  2566</v>
      </c>
      <c r="C2" s="714"/>
      <c r="D2" s="714"/>
      <c r="E2" s="714"/>
      <c r="F2" s="714"/>
      <c r="G2" s="714"/>
      <c r="H2" s="714"/>
      <c r="I2" s="714"/>
      <c r="J2" s="714"/>
      <c r="K2" s="714"/>
      <c r="M2" s="715" t="s">
        <v>277</v>
      </c>
      <c r="N2" s="716"/>
      <c r="O2" s="546">
        <f>N57</f>
        <v>20</v>
      </c>
      <c r="P2" s="547" t="s">
        <v>278</v>
      </c>
    </row>
    <row r="3" spans="2:25" s="18" customFormat="1" ht="20.25" customHeight="1">
      <c r="B3" s="702" t="s">
        <v>279</v>
      </c>
      <c r="C3" s="705" t="s">
        <v>280</v>
      </c>
      <c r="D3" s="708" t="s">
        <v>281</v>
      </c>
      <c r="E3" s="702" t="s">
        <v>282</v>
      </c>
      <c r="F3" s="711"/>
      <c r="G3" s="712"/>
      <c r="H3" s="712"/>
      <c r="I3" s="712"/>
      <c r="J3" s="712"/>
      <c r="K3" s="712"/>
      <c r="M3" s="715" t="s">
        <v>283</v>
      </c>
      <c r="N3" s="716"/>
      <c r="O3" s="548" t="str">
        <f>N58</f>
        <v>0</v>
      </c>
      <c r="P3" s="547" t="s">
        <v>278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>
      <c r="B4" s="703"/>
      <c r="C4" s="706"/>
      <c r="D4" s="709"/>
      <c r="E4" s="703"/>
      <c r="F4" s="711"/>
      <c r="G4" s="712"/>
      <c r="H4" s="712"/>
      <c r="I4" s="712"/>
      <c r="J4" s="712"/>
      <c r="K4" s="712"/>
      <c r="M4" s="715" t="s">
        <v>284</v>
      </c>
      <c r="N4" s="716"/>
      <c r="O4" s="548">
        <f>N59</f>
        <v>20</v>
      </c>
      <c r="P4" s="547" t="s">
        <v>278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>
      <c r="B5" s="704"/>
      <c r="C5" s="707"/>
      <c r="D5" s="710"/>
      <c r="E5" s="704"/>
      <c r="F5" s="711"/>
      <c r="G5" s="712"/>
      <c r="H5" s="712"/>
      <c r="I5" s="712"/>
      <c r="J5" s="712"/>
      <c r="K5" s="712"/>
      <c r="M5" s="549" t="s">
        <v>279</v>
      </c>
      <c r="N5" s="549" t="s">
        <v>285</v>
      </c>
      <c r="O5" s="549"/>
      <c r="Q5" s="17"/>
      <c r="R5" s="17"/>
      <c r="S5" s="17"/>
      <c r="T5" s="17"/>
      <c r="U5" s="17"/>
      <c r="V5" s="17"/>
      <c r="W5" s="17"/>
      <c r="X5" s="17"/>
      <c r="Y5" s="17"/>
    </row>
    <row r="6" spans="2:25" s="534" customFormat="1" ht="15.75" customHeight="1">
      <c r="B6" s="537">
        <v>1</v>
      </c>
      <c r="C6" s="673" t="s">
        <v>286</v>
      </c>
      <c r="D6" s="673" t="s">
        <v>287</v>
      </c>
      <c r="E6" s="666" t="s">
        <v>288</v>
      </c>
      <c r="F6" s="538"/>
      <c r="G6" s="539"/>
      <c r="H6" s="539"/>
      <c r="I6" s="539"/>
      <c r="J6" s="539"/>
      <c r="K6" s="539"/>
      <c r="M6" s="550">
        <f>IF(E6="","",B6)</f>
        <v>1</v>
      </c>
      <c r="N6" s="551"/>
      <c r="Q6" s="17"/>
      <c r="R6" s="17"/>
      <c r="S6" s="17"/>
      <c r="T6" s="17"/>
      <c r="U6" s="17"/>
      <c r="V6" s="17"/>
      <c r="W6" s="17"/>
      <c r="X6" s="17"/>
      <c r="Y6" s="17"/>
    </row>
    <row r="7" spans="2:25" s="534" customFormat="1" ht="15.75" customHeight="1">
      <c r="B7" s="537">
        <v>2</v>
      </c>
      <c r="C7" s="673" t="s">
        <v>289</v>
      </c>
      <c r="D7" s="673" t="s">
        <v>290</v>
      </c>
      <c r="E7" s="667" t="s">
        <v>291</v>
      </c>
      <c r="F7" s="538"/>
      <c r="G7" s="540"/>
      <c r="H7" s="540"/>
      <c r="I7" s="540"/>
      <c r="J7" s="540"/>
      <c r="K7" s="540"/>
      <c r="M7" s="550">
        <f t="shared" ref="M7:M55" si="0">IF(E7="","",B7)</f>
        <v>2</v>
      </c>
      <c r="N7" s="551"/>
      <c r="Q7" s="17"/>
      <c r="R7" s="17"/>
      <c r="S7" s="17"/>
      <c r="T7" s="17"/>
      <c r="U7" s="17"/>
      <c r="V7" s="17"/>
      <c r="W7" s="17"/>
      <c r="X7" s="17"/>
      <c r="Y7" s="17"/>
    </row>
    <row r="8" spans="2:25" s="534" customFormat="1" ht="15.75" customHeight="1">
      <c r="B8" s="537">
        <v>3</v>
      </c>
      <c r="C8" s="673" t="s">
        <v>292</v>
      </c>
      <c r="D8" s="673" t="s">
        <v>293</v>
      </c>
      <c r="E8" s="668" t="s">
        <v>294</v>
      </c>
      <c r="F8" s="538"/>
      <c r="G8" s="539"/>
      <c r="H8" s="539"/>
      <c r="I8" s="539"/>
      <c r="J8" s="539"/>
      <c r="K8" s="539"/>
      <c r="M8" s="550">
        <f t="shared" si="0"/>
        <v>3</v>
      </c>
      <c r="N8" s="551"/>
      <c r="Q8" s="17"/>
      <c r="R8" s="17"/>
      <c r="S8" s="17"/>
      <c r="T8" s="17"/>
      <c r="U8" s="17"/>
      <c r="V8" s="17"/>
      <c r="W8" s="17"/>
      <c r="X8" s="17"/>
      <c r="Y8" s="17"/>
    </row>
    <row r="9" spans="2:25" s="534" customFormat="1" ht="15.75" customHeight="1">
      <c r="B9" s="537">
        <v>4</v>
      </c>
      <c r="C9" s="673" t="s">
        <v>295</v>
      </c>
      <c r="D9" s="673" t="s">
        <v>296</v>
      </c>
      <c r="E9" s="667" t="s">
        <v>297</v>
      </c>
      <c r="F9" s="538"/>
      <c r="G9" s="539"/>
      <c r="H9" s="539"/>
      <c r="I9" s="539"/>
      <c r="J9" s="539"/>
      <c r="K9" s="539"/>
      <c r="M9" s="550">
        <f t="shared" si="0"/>
        <v>4</v>
      </c>
      <c r="N9" s="551"/>
      <c r="Q9" s="17"/>
      <c r="R9" s="17"/>
      <c r="S9" s="17"/>
      <c r="T9" s="17"/>
      <c r="U9" s="17"/>
      <c r="V9" s="17"/>
      <c r="W9" s="17"/>
      <c r="X9" s="17"/>
      <c r="Y9" s="17"/>
    </row>
    <row r="10" spans="2:25" s="534" customFormat="1" ht="15.75" customHeight="1">
      <c r="B10" s="537">
        <v>5</v>
      </c>
      <c r="C10" s="673" t="s">
        <v>298</v>
      </c>
      <c r="D10" s="673" t="s">
        <v>299</v>
      </c>
      <c r="E10" s="667" t="s">
        <v>300</v>
      </c>
      <c r="F10" s="538"/>
      <c r="G10" s="539"/>
      <c r="H10" s="539"/>
      <c r="I10" s="539"/>
      <c r="J10" s="539"/>
      <c r="K10" s="539"/>
      <c r="M10" s="550">
        <f t="shared" si="0"/>
        <v>5</v>
      </c>
      <c r="N10" s="551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34" customFormat="1" ht="15.75" customHeight="1">
      <c r="B11" s="537">
        <v>6</v>
      </c>
      <c r="C11" s="673" t="s">
        <v>301</v>
      </c>
      <c r="D11" s="673" t="s">
        <v>302</v>
      </c>
      <c r="E11" s="667" t="s">
        <v>303</v>
      </c>
      <c r="F11" s="538"/>
      <c r="G11" s="540"/>
      <c r="H11" s="540"/>
      <c r="I11" s="540"/>
      <c r="J11" s="540"/>
      <c r="K11" s="540"/>
      <c r="M11" s="550">
        <f t="shared" si="0"/>
        <v>6</v>
      </c>
      <c r="N11" s="551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34" customFormat="1" ht="15.75" customHeight="1">
      <c r="B12" s="537">
        <v>7</v>
      </c>
      <c r="C12" s="673" t="s">
        <v>304</v>
      </c>
      <c r="D12" s="673" t="s">
        <v>305</v>
      </c>
      <c r="E12" s="669" t="s">
        <v>306</v>
      </c>
      <c r="F12" s="538"/>
      <c r="G12" s="539"/>
      <c r="H12" s="539"/>
      <c r="I12" s="539"/>
      <c r="J12" s="539"/>
      <c r="K12" s="539"/>
      <c r="M12" s="550">
        <f t="shared" si="0"/>
        <v>7</v>
      </c>
      <c r="N12" s="551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34" customFormat="1" ht="15.75" customHeight="1">
      <c r="B13" s="537">
        <v>8</v>
      </c>
      <c r="C13" s="673" t="s">
        <v>307</v>
      </c>
      <c r="D13" s="673" t="s">
        <v>308</v>
      </c>
      <c r="E13" s="670" t="s">
        <v>309</v>
      </c>
      <c r="F13" s="538"/>
      <c r="G13" s="539"/>
      <c r="H13" s="539"/>
      <c r="I13" s="539"/>
      <c r="J13" s="539"/>
      <c r="K13" s="539"/>
      <c r="M13" s="550">
        <f t="shared" si="0"/>
        <v>8</v>
      </c>
      <c r="N13" s="551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34" customFormat="1" ht="15.75" customHeight="1">
      <c r="B14" s="537">
        <v>9</v>
      </c>
      <c r="C14" s="673" t="s">
        <v>310</v>
      </c>
      <c r="D14" s="673" t="s">
        <v>311</v>
      </c>
      <c r="E14" s="667" t="s">
        <v>312</v>
      </c>
      <c r="F14" s="538"/>
      <c r="G14" s="539"/>
      <c r="H14" s="539"/>
      <c r="I14" s="539"/>
      <c r="J14" s="539"/>
      <c r="K14" s="539"/>
      <c r="M14" s="550">
        <f t="shared" si="0"/>
        <v>9</v>
      </c>
      <c r="N14" s="551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34" customFormat="1" ht="15.75" customHeight="1">
      <c r="B15" s="537">
        <v>10</v>
      </c>
      <c r="C15" s="673" t="s">
        <v>313</v>
      </c>
      <c r="D15" s="673" t="s">
        <v>314</v>
      </c>
      <c r="E15" s="667" t="s">
        <v>315</v>
      </c>
      <c r="F15" s="538"/>
      <c r="G15" s="539"/>
      <c r="H15" s="539"/>
      <c r="I15" s="539"/>
      <c r="J15" s="539"/>
      <c r="K15" s="539"/>
      <c r="M15" s="550">
        <f t="shared" si="0"/>
        <v>10</v>
      </c>
      <c r="N15" s="551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34" customFormat="1" ht="15.75" customHeight="1">
      <c r="B16" s="537">
        <v>11</v>
      </c>
      <c r="C16" s="673" t="s">
        <v>316</v>
      </c>
      <c r="D16" s="673" t="s">
        <v>317</v>
      </c>
      <c r="E16" s="667" t="s">
        <v>318</v>
      </c>
      <c r="F16" s="538"/>
      <c r="G16" s="539"/>
      <c r="H16" s="539"/>
      <c r="I16" s="539"/>
      <c r="J16" s="539"/>
      <c r="K16" s="539"/>
      <c r="M16" s="550">
        <f t="shared" si="0"/>
        <v>11</v>
      </c>
      <c r="N16" s="551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34" customFormat="1" ht="15.75" customHeight="1">
      <c r="B17" s="537">
        <v>12</v>
      </c>
      <c r="C17" s="673" t="s">
        <v>319</v>
      </c>
      <c r="D17" s="673" t="s">
        <v>320</v>
      </c>
      <c r="E17" s="667" t="s">
        <v>321</v>
      </c>
      <c r="F17" s="538"/>
      <c r="G17" s="541"/>
      <c r="H17" s="541"/>
      <c r="I17" s="541"/>
      <c r="J17" s="541"/>
      <c r="K17" s="541"/>
      <c r="M17" s="550">
        <f t="shared" si="0"/>
        <v>12</v>
      </c>
      <c r="N17" s="551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34" customFormat="1" ht="15.75" customHeight="1">
      <c r="B18" s="537">
        <v>13</v>
      </c>
      <c r="C18" s="673" t="s">
        <v>322</v>
      </c>
      <c r="D18" s="673" t="s">
        <v>323</v>
      </c>
      <c r="E18" s="667" t="s">
        <v>324</v>
      </c>
      <c r="F18" s="538"/>
      <c r="G18" s="541"/>
      <c r="H18" s="541"/>
      <c r="I18" s="541"/>
      <c r="J18" s="541"/>
      <c r="K18" s="541"/>
      <c r="M18" s="550">
        <f t="shared" si="0"/>
        <v>13</v>
      </c>
      <c r="N18" s="551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34" customFormat="1" ht="15.75" customHeight="1">
      <c r="B19" s="537">
        <v>14</v>
      </c>
      <c r="C19" s="673" t="s">
        <v>325</v>
      </c>
      <c r="D19" s="673" t="s">
        <v>326</v>
      </c>
      <c r="E19" s="667" t="s">
        <v>327</v>
      </c>
      <c r="F19" s="538"/>
      <c r="G19" s="541"/>
      <c r="H19" s="541"/>
      <c r="I19" s="541"/>
      <c r="J19" s="541"/>
      <c r="K19" s="541"/>
      <c r="M19" s="550">
        <f t="shared" si="0"/>
        <v>14</v>
      </c>
      <c r="N19" s="551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34" customFormat="1" ht="15.75" customHeight="1">
      <c r="B20" s="537">
        <v>15</v>
      </c>
      <c r="C20" s="673" t="s">
        <v>328</v>
      </c>
      <c r="D20" s="673" t="s">
        <v>329</v>
      </c>
      <c r="E20" s="667" t="s">
        <v>330</v>
      </c>
      <c r="F20" s="538"/>
      <c r="G20" s="540"/>
      <c r="H20" s="540"/>
      <c r="I20" s="540"/>
      <c r="J20" s="540"/>
      <c r="K20" s="540"/>
      <c r="M20" s="550">
        <f t="shared" si="0"/>
        <v>15</v>
      </c>
      <c r="N20" s="551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34" customFormat="1" ht="15.75" customHeight="1">
      <c r="B21" s="537">
        <v>16</v>
      </c>
      <c r="C21" s="673" t="s">
        <v>331</v>
      </c>
      <c r="D21" s="674">
        <v>1801000169694</v>
      </c>
      <c r="E21" s="671" t="s">
        <v>332</v>
      </c>
      <c r="F21" s="538"/>
      <c r="G21" s="540"/>
      <c r="H21" s="540"/>
      <c r="I21" s="540"/>
      <c r="J21" s="540"/>
      <c r="K21" s="540"/>
      <c r="M21" s="550">
        <f t="shared" si="0"/>
        <v>16</v>
      </c>
      <c r="N21" s="551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34" customFormat="1" ht="15.75" customHeight="1">
      <c r="B22" s="537">
        <v>17</v>
      </c>
      <c r="C22" s="673" t="s">
        <v>333</v>
      </c>
      <c r="D22" s="673" t="s">
        <v>334</v>
      </c>
      <c r="E22" s="671" t="s">
        <v>335</v>
      </c>
      <c r="F22" s="538"/>
      <c r="G22" s="540"/>
      <c r="H22" s="540"/>
      <c r="I22" s="540"/>
      <c r="J22" s="540"/>
      <c r="K22" s="540"/>
      <c r="M22" s="550">
        <f t="shared" si="0"/>
        <v>17</v>
      </c>
      <c r="N22" s="551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34" customFormat="1" ht="15.75" customHeight="1">
      <c r="B23" s="537">
        <v>18</v>
      </c>
      <c r="C23" s="673" t="s">
        <v>336</v>
      </c>
      <c r="D23" s="673" t="s">
        <v>337</v>
      </c>
      <c r="E23" s="672" t="s">
        <v>338</v>
      </c>
      <c r="F23" s="538"/>
      <c r="G23" s="540"/>
      <c r="H23" s="540"/>
      <c r="I23" s="540"/>
      <c r="J23" s="540"/>
      <c r="K23" s="540"/>
      <c r="M23" s="550">
        <f t="shared" si="0"/>
        <v>18</v>
      </c>
      <c r="N23" s="551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34" customFormat="1" ht="15.75" customHeight="1">
      <c r="B24" s="537">
        <v>19</v>
      </c>
      <c r="C24" s="673" t="s">
        <v>339</v>
      </c>
      <c r="D24" s="673" t="s">
        <v>340</v>
      </c>
      <c r="E24" s="672" t="s">
        <v>341</v>
      </c>
      <c r="F24" s="538"/>
      <c r="G24" s="540"/>
      <c r="H24" s="540"/>
      <c r="I24" s="540"/>
      <c r="J24" s="540"/>
      <c r="K24" s="540"/>
      <c r="M24" s="550">
        <f t="shared" si="0"/>
        <v>19</v>
      </c>
      <c r="N24" s="551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34" customFormat="1" ht="15.75" customHeight="1">
      <c r="B25" s="537">
        <v>20</v>
      </c>
      <c r="C25" s="673" t="s">
        <v>342</v>
      </c>
      <c r="D25" s="673" t="s">
        <v>343</v>
      </c>
      <c r="E25" s="672" t="s">
        <v>344</v>
      </c>
      <c r="F25" s="538"/>
      <c r="G25" s="540"/>
      <c r="H25" s="540"/>
      <c r="I25" s="540"/>
      <c r="J25" s="540"/>
      <c r="K25" s="540"/>
      <c r="M25" s="550">
        <f t="shared" si="0"/>
        <v>20</v>
      </c>
      <c r="N25" s="551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34" customFormat="1" ht="15.75" customHeight="1">
      <c r="B26" s="537">
        <v>21</v>
      </c>
      <c r="C26" s="542"/>
      <c r="D26" s="542"/>
      <c r="E26" s="543"/>
      <c r="F26" s="538"/>
      <c r="G26" s="540"/>
      <c r="H26" s="540"/>
      <c r="I26" s="540"/>
      <c r="J26" s="540"/>
      <c r="K26" s="540"/>
      <c r="M26" s="550" t="str">
        <f t="shared" si="0"/>
        <v/>
      </c>
      <c r="N26" s="551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34" customFormat="1" ht="15.75" customHeight="1">
      <c r="B27" s="537">
        <v>22</v>
      </c>
      <c r="C27" s="542"/>
      <c r="D27" s="542"/>
      <c r="E27" s="543"/>
      <c r="F27" s="538"/>
      <c r="G27" s="540"/>
      <c r="H27" s="540"/>
      <c r="I27" s="540"/>
      <c r="J27" s="540"/>
      <c r="K27" s="540"/>
      <c r="M27" s="550" t="str">
        <f t="shared" si="0"/>
        <v/>
      </c>
      <c r="N27" s="551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34" customFormat="1" ht="15.75" customHeight="1">
      <c r="B28" s="537">
        <v>23</v>
      </c>
      <c r="C28" s="542"/>
      <c r="D28" s="542"/>
      <c r="E28" s="543"/>
      <c r="F28" s="538"/>
      <c r="G28" s="540"/>
      <c r="H28" s="540"/>
      <c r="I28" s="540"/>
      <c r="J28" s="540"/>
      <c r="K28" s="540"/>
      <c r="M28" s="550" t="str">
        <f t="shared" si="0"/>
        <v/>
      </c>
      <c r="N28" s="551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34" customFormat="1" ht="15.75" customHeight="1">
      <c r="B29" s="537">
        <v>24</v>
      </c>
      <c r="C29" s="542"/>
      <c r="D29" s="542"/>
      <c r="E29" s="543"/>
      <c r="F29" s="538"/>
      <c r="G29" s="540"/>
      <c r="H29" s="540"/>
      <c r="I29" s="540"/>
      <c r="J29" s="540"/>
      <c r="K29" s="540"/>
      <c r="M29" s="550" t="str">
        <f t="shared" si="0"/>
        <v/>
      </c>
      <c r="N29" s="551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34" customFormat="1" ht="15.75" customHeight="1">
      <c r="B30" s="537">
        <v>25</v>
      </c>
      <c r="C30" s="542"/>
      <c r="D30" s="542"/>
      <c r="E30" s="543"/>
      <c r="F30" s="538"/>
      <c r="G30" s="540"/>
      <c r="H30" s="540"/>
      <c r="I30" s="540"/>
      <c r="J30" s="540"/>
      <c r="K30" s="540"/>
      <c r="M30" s="550" t="str">
        <f t="shared" si="0"/>
        <v/>
      </c>
      <c r="N30" s="551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34" customFormat="1" ht="15.75" customHeight="1">
      <c r="B31" s="537">
        <v>26</v>
      </c>
      <c r="C31" s="542"/>
      <c r="D31" s="542"/>
      <c r="E31" s="543"/>
      <c r="F31" s="538"/>
      <c r="G31" s="540"/>
      <c r="H31" s="540"/>
      <c r="I31" s="540"/>
      <c r="J31" s="540"/>
      <c r="K31" s="540"/>
      <c r="M31" s="550" t="str">
        <f t="shared" si="0"/>
        <v/>
      </c>
      <c r="N31" s="551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34" customFormat="1" ht="15.75" customHeight="1">
      <c r="B32" s="537">
        <v>27</v>
      </c>
      <c r="C32" s="542"/>
      <c r="D32" s="542"/>
      <c r="E32" s="543"/>
      <c r="F32" s="538"/>
      <c r="G32" s="540"/>
      <c r="H32" s="540"/>
      <c r="I32" s="540"/>
      <c r="J32" s="540"/>
      <c r="K32" s="540"/>
      <c r="M32" s="550" t="str">
        <f t="shared" si="0"/>
        <v/>
      </c>
      <c r="N32" s="551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34" customFormat="1" ht="15.75" customHeight="1">
      <c r="B33" s="537">
        <v>28</v>
      </c>
      <c r="C33" s="542"/>
      <c r="D33" s="542"/>
      <c r="E33" s="543"/>
      <c r="F33" s="538"/>
      <c r="G33" s="540"/>
      <c r="H33" s="540"/>
      <c r="I33" s="540"/>
      <c r="J33" s="540"/>
      <c r="K33" s="540"/>
      <c r="M33" s="550" t="str">
        <f t="shared" si="0"/>
        <v/>
      </c>
      <c r="N33" s="551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34" customFormat="1" ht="15.75" customHeight="1">
      <c r="B34" s="537">
        <v>29</v>
      </c>
      <c r="C34" s="542"/>
      <c r="D34" s="542"/>
      <c r="E34" s="543"/>
      <c r="F34" s="538"/>
      <c r="G34" s="540"/>
      <c r="H34" s="540"/>
      <c r="I34" s="540"/>
      <c r="J34" s="540"/>
      <c r="K34" s="540"/>
      <c r="M34" s="550" t="str">
        <f t="shared" si="0"/>
        <v/>
      </c>
      <c r="N34" s="551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34" customFormat="1" ht="15.75" customHeight="1">
      <c r="B35" s="537">
        <v>30</v>
      </c>
      <c r="C35" s="542"/>
      <c r="D35" s="542"/>
      <c r="E35" s="543"/>
      <c r="F35" s="538"/>
      <c r="G35" s="540"/>
      <c r="H35" s="540"/>
      <c r="I35" s="540"/>
      <c r="J35" s="540"/>
      <c r="K35" s="540"/>
      <c r="M35" s="550" t="str">
        <f t="shared" si="0"/>
        <v/>
      </c>
      <c r="N35" s="551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34" customFormat="1" ht="15.75" customHeight="1">
      <c r="B36" s="537">
        <v>31</v>
      </c>
      <c r="C36" s="542"/>
      <c r="D36" s="542"/>
      <c r="E36" s="543"/>
      <c r="F36" s="538"/>
      <c r="G36" s="540"/>
      <c r="H36" s="540"/>
      <c r="I36" s="540"/>
      <c r="J36" s="540"/>
      <c r="K36" s="540"/>
      <c r="M36" s="550" t="str">
        <f t="shared" si="0"/>
        <v/>
      </c>
      <c r="N36" s="551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34" customFormat="1" ht="15.75" customHeight="1">
      <c r="B37" s="537">
        <v>32</v>
      </c>
      <c r="C37" s="542"/>
      <c r="D37" s="542"/>
      <c r="E37" s="543"/>
      <c r="F37" s="538"/>
      <c r="G37" s="540"/>
      <c r="H37" s="540"/>
      <c r="I37" s="540"/>
      <c r="J37" s="540"/>
      <c r="K37" s="540"/>
      <c r="M37" s="550" t="str">
        <f t="shared" si="0"/>
        <v/>
      </c>
      <c r="N37" s="551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>
      <c r="B38" s="537">
        <v>33</v>
      </c>
      <c r="C38" s="542"/>
      <c r="D38" s="542"/>
      <c r="E38" s="543"/>
      <c r="F38" s="544"/>
      <c r="G38" s="539"/>
      <c r="H38" s="539"/>
      <c r="I38" s="539"/>
      <c r="J38" s="539"/>
      <c r="K38" s="539"/>
      <c r="M38" s="550" t="str">
        <f t="shared" si="0"/>
        <v/>
      </c>
      <c r="N38" s="551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>
      <c r="B39" s="537">
        <v>34</v>
      </c>
      <c r="C39" s="542"/>
      <c r="D39" s="542"/>
      <c r="E39" s="543"/>
      <c r="F39" s="544"/>
      <c r="G39" s="539"/>
      <c r="H39" s="539"/>
      <c r="I39" s="539"/>
      <c r="J39" s="539"/>
      <c r="K39" s="539"/>
      <c r="M39" s="550" t="str">
        <f t="shared" si="0"/>
        <v/>
      </c>
      <c r="N39" s="551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>
      <c r="B40" s="537">
        <v>35</v>
      </c>
      <c r="C40" s="542"/>
      <c r="D40" s="542"/>
      <c r="E40" s="543"/>
      <c r="F40" s="544"/>
      <c r="G40" s="539"/>
      <c r="H40" s="539"/>
      <c r="I40" s="539"/>
      <c r="J40" s="539"/>
      <c r="K40" s="539"/>
      <c r="M40" s="550" t="str">
        <f t="shared" si="0"/>
        <v/>
      </c>
      <c r="N40" s="551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>
      <c r="B41" s="537">
        <v>36</v>
      </c>
      <c r="C41" s="542"/>
      <c r="D41" s="542"/>
      <c r="E41" s="543"/>
      <c r="F41" s="544"/>
      <c r="G41" s="539"/>
      <c r="H41" s="539"/>
      <c r="I41" s="539"/>
      <c r="J41" s="539"/>
      <c r="K41" s="539"/>
      <c r="M41" s="550" t="str">
        <f t="shared" si="0"/>
        <v/>
      </c>
      <c r="N41" s="551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>
      <c r="B42" s="537">
        <v>37</v>
      </c>
      <c r="C42" s="542"/>
      <c r="D42" s="542"/>
      <c r="E42" s="543"/>
      <c r="F42" s="544"/>
      <c r="G42" s="539"/>
      <c r="H42" s="539"/>
      <c r="I42" s="539"/>
      <c r="J42" s="539"/>
      <c r="K42" s="539"/>
      <c r="M42" s="550" t="str">
        <f t="shared" si="0"/>
        <v/>
      </c>
      <c r="N42" s="551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>
      <c r="B43" s="537">
        <v>38</v>
      </c>
      <c r="C43" s="542"/>
      <c r="D43" s="542"/>
      <c r="E43" s="543"/>
      <c r="F43" s="544"/>
      <c r="G43" s="539"/>
      <c r="H43" s="539"/>
      <c r="I43" s="539"/>
      <c r="J43" s="539"/>
      <c r="K43" s="539"/>
      <c r="M43" s="550" t="str">
        <f t="shared" si="0"/>
        <v/>
      </c>
      <c r="N43" s="551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>
      <c r="B44" s="537">
        <v>39</v>
      </c>
      <c r="C44" s="542"/>
      <c r="D44" s="542"/>
      <c r="E44" s="543"/>
      <c r="F44" s="544"/>
      <c r="G44" s="539"/>
      <c r="H44" s="539"/>
      <c r="I44" s="539"/>
      <c r="J44" s="539"/>
      <c r="K44" s="539"/>
      <c r="M44" s="550" t="str">
        <f t="shared" si="0"/>
        <v/>
      </c>
      <c r="N44" s="551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>
      <c r="B45" s="537">
        <v>40</v>
      </c>
      <c r="C45" s="542"/>
      <c r="D45" s="542"/>
      <c r="E45" s="543"/>
      <c r="F45" s="544"/>
      <c r="G45" s="539"/>
      <c r="H45" s="539"/>
      <c r="I45" s="539"/>
      <c r="J45" s="539"/>
      <c r="K45" s="539"/>
      <c r="M45" s="550" t="str">
        <f t="shared" si="0"/>
        <v/>
      </c>
      <c r="N45" s="551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>
      <c r="B46" s="537">
        <v>41</v>
      </c>
      <c r="C46" s="542"/>
      <c r="D46" s="542"/>
      <c r="E46" s="543"/>
      <c r="F46" s="544"/>
      <c r="G46" s="539"/>
      <c r="H46" s="539"/>
      <c r="I46" s="539"/>
      <c r="J46" s="539"/>
      <c r="K46" s="539"/>
      <c r="M46" s="550" t="str">
        <f t="shared" si="0"/>
        <v/>
      </c>
      <c r="N46" s="551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>
      <c r="B47" s="537">
        <v>42</v>
      </c>
      <c r="C47" s="542"/>
      <c r="D47" s="542"/>
      <c r="E47" s="543"/>
      <c r="F47" s="544"/>
      <c r="G47" s="539"/>
      <c r="H47" s="539"/>
      <c r="I47" s="539"/>
      <c r="J47" s="539"/>
      <c r="K47" s="539"/>
      <c r="M47" s="550" t="str">
        <f t="shared" si="0"/>
        <v/>
      </c>
      <c r="N47" s="551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>
      <c r="B48" s="537">
        <v>43</v>
      </c>
      <c r="C48" s="542"/>
      <c r="D48" s="542"/>
      <c r="E48" s="543"/>
      <c r="F48" s="544"/>
      <c r="G48" s="539"/>
      <c r="H48" s="539"/>
      <c r="I48" s="539"/>
      <c r="J48" s="539"/>
      <c r="K48" s="539"/>
      <c r="M48" s="550" t="str">
        <f t="shared" si="0"/>
        <v/>
      </c>
      <c r="N48" s="551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>
      <c r="B49" s="537">
        <v>44</v>
      </c>
      <c r="C49" s="542"/>
      <c r="D49" s="542"/>
      <c r="E49" s="543"/>
      <c r="F49" s="544"/>
      <c r="G49" s="539"/>
      <c r="H49" s="539"/>
      <c r="I49" s="539"/>
      <c r="J49" s="539"/>
      <c r="K49" s="539"/>
      <c r="M49" s="550" t="str">
        <f t="shared" si="0"/>
        <v/>
      </c>
      <c r="N49" s="551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>
      <c r="B50" s="537">
        <v>45</v>
      </c>
      <c r="C50" s="542"/>
      <c r="D50" s="542"/>
      <c r="E50" s="543"/>
      <c r="F50" s="544"/>
      <c r="G50" s="539"/>
      <c r="H50" s="539"/>
      <c r="I50" s="539"/>
      <c r="J50" s="539"/>
      <c r="K50" s="539"/>
      <c r="M50" s="550" t="str">
        <f t="shared" si="0"/>
        <v/>
      </c>
      <c r="N50" s="551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>
      <c r="B51" s="537">
        <v>46</v>
      </c>
      <c r="C51" s="542"/>
      <c r="D51" s="542"/>
      <c r="E51" s="543"/>
      <c r="F51" s="544"/>
      <c r="G51" s="539"/>
      <c r="H51" s="539"/>
      <c r="I51" s="539"/>
      <c r="J51" s="539"/>
      <c r="K51" s="539"/>
      <c r="M51" s="550" t="str">
        <f t="shared" si="0"/>
        <v/>
      </c>
      <c r="N51" s="551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>
      <c r="B52" s="537">
        <v>47</v>
      </c>
      <c r="C52" s="542"/>
      <c r="D52" s="542"/>
      <c r="E52" s="543"/>
      <c r="F52" s="544"/>
      <c r="G52" s="539"/>
      <c r="H52" s="539"/>
      <c r="I52" s="539"/>
      <c r="J52" s="539"/>
      <c r="K52" s="539"/>
      <c r="M52" s="550" t="str">
        <f t="shared" si="0"/>
        <v/>
      </c>
      <c r="N52" s="551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>
      <c r="B53" s="537">
        <v>48</v>
      </c>
      <c r="C53" s="542"/>
      <c r="D53" s="542"/>
      <c r="E53" s="543"/>
      <c r="F53" s="544"/>
      <c r="G53" s="539"/>
      <c r="H53" s="539"/>
      <c r="I53" s="539"/>
      <c r="J53" s="539"/>
      <c r="K53" s="539"/>
      <c r="M53" s="550" t="str">
        <f t="shared" si="0"/>
        <v/>
      </c>
      <c r="N53" s="551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>
      <c r="B54" s="537">
        <v>49</v>
      </c>
      <c r="C54" s="542"/>
      <c r="D54" s="542"/>
      <c r="E54" s="543"/>
      <c r="F54" s="544"/>
      <c r="G54" s="539"/>
      <c r="H54" s="539"/>
      <c r="I54" s="539"/>
      <c r="J54" s="539"/>
      <c r="K54" s="539"/>
      <c r="M54" s="550" t="str">
        <f t="shared" si="0"/>
        <v/>
      </c>
      <c r="N54" s="551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>
      <c r="B55" s="537">
        <v>50</v>
      </c>
      <c r="C55" s="542"/>
      <c r="D55" s="542"/>
      <c r="E55" s="543"/>
      <c r="F55" s="544"/>
      <c r="G55" s="539"/>
      <c r="H55" s="539"/>
      <c r="I55" s="539"/>
      <c r="J55" s="539"/>
      <c r="K55" s="539"/>
      <c r="M55" s="550" t="str">
        <f t="shared" si="0"/>
        <v/>
      </c>
      <c r="N55" s="551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/>
    <row r="57" spans="2:25" ht="21.75" customHeight="1">
      <c r="K57" s="700" t="s">
        <v>345</v>
      </c>
      <c r="L57" s="701"/>
      <c r="M57" s="701"/>
      <c r="N57" s="552">
        <f>IF(COUNTA(นักเรียน!$E$6:$E$55),COUNTA(นักเรียน!$E$6:$E$55),"-")</f>
        <v>20</v>
      </c>
      <c r="O57" s="553" t="s">
        <v>278</v>
      </c>
    </row>
    <row r="58" spans="2:25" ht="21.75" customHeight="1">
      <c r="K58" s="700" t="s">
        <v>346</v>
      </c>
      <c r="L58" s="701"/>
      <c r="M58" s="701"/>
      <c r="N58" s="552" t="str">
        <f>IF(COUNTIF($N$6:$N$55,"ออก"),COUNTIF($N$6:$N$55,"ออก"),"0")</f>
        <v>0</v>
      </c>
      <c r="O58" s="553" t="s">
        <v>278</v>
      </c>
    </row>
    <row r="59" spans="2:25" ht="21.75" customHeight="1">
      <c r="K59" s="700" t="s">
        <v>347</v>
      </c>
      <c r="L59" s="701"/>
      <c r="M59" s="701"/>
      <c r="N59" s="552">
        <f>IF($N$57="-","-",$N$57-$N$58)</f>
        <v>20</v>
      </c>
      <c r="O59" s="553" t="s">
        <v>278</v>
      </c>
    </row>
  </sheetData>
  <sheetProtection password="CCE8" sheet="1" objects="1" scenarios="1" formatCells="0" formatColumns="0" formatRows="0"/>
  <mergeCells count="18">
    <mergeCell ref="K1:O1"/>
    <mergeCell ref="B2:K2"/>
    <mergeCell ref="M2:N2"/>
    <mergeCell ref="M3:N3"/>
    <mergeCell ref="M4:N4"/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opLeftCell="A4" zoomScale="110" zoomScaleNormal="110" workbookViewId="0">
      <selection activeCell="U7" sqref="U7"/>
    </sheetView>
  </sheetViews>
  <sheetFormatPr defaultColWidth="9.140625" defaultRowHeight="20.25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/>
    <row r="2" spans="1:24" ht="95.25" customHeight="1">
      <c r="B2" s="502"/>
      <c r="C2" s="502"/>
      <c r="D2" s="502"/>
      <c r="E2" s="502"/>
      <c r="F2" s="502"/>
      <c r="G2" s="502"/>
      <c r="H2" s="743" t="s">
        <v>348</v>
      </c>
      <c r="I2" s="743"/>
      <c r="J2" s="743"/>
      <c r="K2" s="743"/>
      <c r="L2" s="743"/>
      <c r="M2" s="502"/>
      <c r="N2" s="502"/>
      <c r="O2" s="502"/>
      <c r="P2" s="502"/>
      <c r="Q2" s="502"/>
      <c r="R2" s="528" t="str">
        <f>IF(Home!B2="","",Home!B2)</f>
        <v>ปพ.๕</v>
      </c>
    </row>
    <row r="3" spans="1:24" ht="35.25" customHeight="1">
      <c r="B3" s="744" t="str">
        <f>IF(U5="",Home!C2&amp;" ระดับ"&amp;Home!F3,Home!C2)</f>
        <v>แบบบันทึกผลการเรียนประจำรายวิชา ระดับประถมศึกษา</v>
      </c>
      <c r="C3" s="744"/>
      <c r="D3" s="744"/>
      <c r="E3" s="744"/>
      <c r="F3" s="744"/>
      <c r="G3" s="744"/>
      <c r="H3" s="744"/>
      <c r="I3" s="744"/>
      <c r="J3" s="744"/>
      <c r="K3" s="744"/>
      <c r="L3" s="744"/>
      <c r="M3" s="744"/>
      <c r="N3" s="744"/>
      <c r="O3" s="744"/>
      <c r="P3" s="744"/>
      <c r="Q3" s="744"/>
      <c r="R3" s="744"/>
      <c r="U3" s="718" t="s">
        <v>349</v>
      </c>
      <c r="V3" s="718"/>
      <c r="W3" s="718"/>
      <c r="X3" s="718"/>
    </row>
    <row r="4" spans="1:24" s="1" customFormat="1" ht="30.75" customHeight="1">
      <c r="A4" s="503"/>
      <c r="B4" s="745" t="str">
        <f>IF(Home!C3="","","โรงเรียน"&amp;aboutme!F39)</f>
        <v>โรงเรียนบ้านม่วง</v>
      </c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U4" s="718"/>
      <c r="V4" s="718"/>
      <c r="W4" s="718"/>
      <c r="X4" s="718"/>
    </row>
    <row r="5" spans="1:24" s="1" customFormat="1" ht="21" customHeight="1">
      <c r="A5" s="503"/>
      <c r="B5" s="746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46"/>
      <c r="D5" s="746"/>
      <c r="E5" s="746"/>
      <c r="F5" s="746"/>
      <c r="G5" s="746"/>
      <c r="H5" s="746"/>
      <c r="I5" s="746"/>
      <c r="J5" s="746"/>
      <c r="K5" s="746"/>
      <c r="L5" s="746"/>
      <c r="M5" s="746"/>
      <c r="N5" s="746"/>
      <c r="O5" s="746"/>
      <c r="P5" s="746"/>
      <c r="Q5" s="746"/>
      <c r="R5" s="746"/>
      <c r="U5" s="529"/>
      <c r="V5" s="530" t="s">
        <v>6</v>
      </c>
      <c r="W5" s="530"/>
    </row>
    <row r="6" spans="1:24" s="1" customFormat="1" ht="18.75" customHeight="1">
      <c r="A6" s="503"/>
      <c r="B6" s="747" t="str">
        <f>IF(U7="",Home!C4,"")</f>
        <v>สำนักงานเขตพื้นที่การศึกษาประถมศึกษาหนองคาย เขต 1</v>
      </c>
      <c r="C6" s="747"/>
      <c r="D6" s="747"/>
      <c r="E6" s="747"/>
      <c r="F6" s="747"/>
      <c r="G6" s="747"/>
      <c r="H6" s="747"/>
      <c r="I6" s="747"/>
      <c r="J6" s="747"/>
      <c r="K6" s="747"/>
      <c r="L6" s="747"/>
      <c r="M6" s="747"/>
      <c r="N6" s="747"/>
      <c r="O6" s="747"/>
      <c r="P6" s="747"/>
      <c r="Q6" s="747"/>
      <c r="R6" s="747"/>
      <c r="U6" s="529"/>
      <c r="V6" s="530" t="s">
        <v>350</v>
      </c>
      <c r="W6" s="530"/>
    </row>
    <row r="7" spans="1:24" s="1" customFormat="1" ht="21.75" customHeight="1">
      <c r="A7" s="503"/>
      <c r="B7" s="733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  <c r="R7" s="733"/>
      <c r="U7" s="529"/>
      <c r="V7" s="531" t="s">
        <v>351</v>
      </c>
      <c r="W7" s="530"/>
    </row>
    <row r="8" spans="1:24" s="501" customFormat="1" ht="22.5">
      <c r="B8" s="504" t="str">
        <f>"ชั้น"&amp;Home!C9</f>
        <v>ชั้นประถมศึกษาปีที่ 5</v>
      </c>
      <c r="C8" s="504"/>
      <c r="D8" s="504"/>
      <c r="E8" s="504"/>
      <c r="F8" s="504"/>
      <c r="G8" s="505"/>
      <c r="H8" s="504"/>
      <c r="I8" s="505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05"/>
      <c r="K8" s="505"/>
      <c r="L8" s="505"/>
      <c r="M8" s="505"/>
      <c r="N8" s="505"/>
      <c r="O8" s="505"/>
      <c r="P8" s="505"/>
      <c r="Q8" s="504"/>
      <c r="R8" s="504"/>
    </row>
    <row r="9" spans="1:24" s="501" customFormat="1" ht="22.5">
      <c r="B9" s="505" t="str">
        <f>"รายวิชา  "&amp;Home!C11</f>
        <v>รายวิชา  ประวัติศาสตร์</v>
      </c>
      <c r="C9" s="505"/>
      <c r="D9" s="505"/>
      <c r="E9" s="504"/>
      <c r="F9" s="504"/>
      <c r="G9" s="505"/>
      <c r="H9" s="505"/>
      <c r="I9" s="504" t="str">
        <f>IF(Home!C12="","","รหัสวิชา  "&amp;Home!C12)</f>
        <v>รหัสวิชา  ส 15101</v>
      </c>
      <c r="J9" s="504"/>
      <c r="K9" s="505"/>
      <c r="L9" s="504"/>
      <c r="M9" s="504" t="str">
        <f>"เวลาเรียน "&amp;Home!F11&amp;"  "&amp;Home!F12</f>
        <v>เวลาเรียน 1  ชั่วโมง/สัปดาห์</v>
      </c>
      <c r="N9" s="505"/>
      <c r="O9" s="505"/>
      <c r="P9" s="505"/>
      <c r="Q9" s="504"/>
      <c r="R9" s="505"/>
    </row>
    <row r="10" spans="1:24" s="501" customFormat="1" ht="11.25" customHeight="1">
      <c r="B10" s="505"/>
      <c r="C10" s="505"/>
      <c r="D10" s="505"/>
      <c r="E10" s="506"/>
      <c r="F10" s="506"/>
      <c r="G10" s="734"/>
      <c r="H10" s="734"/>
      <c r="I10" s="734"/>
      <c r="J10" s="505"/>
      <c r="K10" s="504"/>
      <c r="L10" s="505"/>
      <c r="M10" s="505"/>
      <c r="N10" s="520"/>
      <c r="O10" s="505"/>
      <c r="P10" s="505"/>
      <c r="Q10" s="505"/>
      <c r="R10" s="505"/>
    </row>
    <row r="11" spans="1:24" s="501" customFormat="1" ht="22.5">
      <c r="B11" s="505"/>
      <c r="C11" s="505"/>
      <c r="D11" s="505"/>
      <c r="E11" s="504"/>
      <c r="F11" s="505"/>
      <c r="G11" s="505" t="s">
        <v>55</v>
      </c>
      <c r="H11" s="504"/>
      <c r="I11" s="505"/>
      <c r="J11" s="521" t="str">
        <f>Home!C15&amp;"      "</f>
        <v xml:space="preserve">นายคมลิขิต นามไว      </v>
      </c>
      <c r="K11" s="522"/>
      <c r="L11" s="522"/>
      <c r="M11" s="522"/>
      <c r="N11" s="522"/>
      <c r="O11" s="522"/>
      <c r="P11" s="521"/>
      <c r="Q11" s="521"/>
      <c r="R11" s="505"/>
    </row>
    <row r="12" spans="1:24" s="501" customFormat="1" ht="22.5">
      <c r="B12" s="505"/>
      <c r="C12" s="505"/>
      <c r="D12" s="505"/>
      <c r="E12" s="504"/>
      <c r="F12" s="505"/>
      <c r="G12" s="505" t="s">
        <v>50</v>
      </c>
      <c r="H12" s="504"/>
      <c r="I12" s="505"/>
      <c r="J12" s="523" t="str">
        <f>Home!C14&amp;"      "</f>
        <v xml:space="preserve">นางสาวมณฑกานต์ บุ่งเสน่ห์, นางสาวอรวรรณ อาคม      </v>
      </c>
      <c r="K12" s="524"/>
      <c r="L12" s="524"/>
      <c r="M12" s="524"/>
      <c r="N12" s="524"/>
      <c r="O12" s="524"/>
      <c r="P12" s="523"/>
      <c r="Q12" s="523"/>
      <c r="R12" s="505"/>
    </row>
    <row r="13" spans="1:24" ht="18.75" customHeight="1">
      <c r="A13" s="507"/>
      <c r="B13" s="508" t="s">
        <v>352</v>
      </c>
      <c r="C13" s="509"/>
      <c r="D13" s="502"/>
      <c r="E13" s="502"/>
      <c r="F13" s="502"/>
      <c r="G13" s="502"/>
      <c r="H13" s="502"/>
      <c r="I13" s="502"/>
      <c r="J13" s="502"/>
      <c r="K13" s="502"/>
      <c r="L13" s="502"/>
      <c r="M13" s="502"/>
      <c r="N13" s="502"/>
      <c r="O13" s="502"/>
      <c r="P13" s="502"/>
      <c r="Q13" s="502"/>
      <c r="R13" s="502"/>
    </row>
    <row r="14" spans="1:24" ht="23.25" customHeight="1">
      <c r="B14" s="719" t="s">
        <v>353</v>
      </c>
      <c r="C14" s="719"/>
      <c r="D14" s="719"/>
      <c r="E14" s="735" t="s">
        <v>243</v>
      </c>
      <c r="F14" s="736"/>
      <c r="G14" s="736"/>
      <c r="H14" s="736"/>
      <c r="I14" s="736"/>
      <c r="J14" s="736"/>
      <c r="K14" s="736"/>
      <c r="L14" s="737"/>
      <c r="M14" s="738" t="s">
        <v>354</v>
      </c>
      <c r="N14" s="739"/>
      <c r="O14" s="739"/>
      <c r="P14" s="740"/>
      <c r="Q14" s="741" t="s">
        <v>355</v>
      </c>
      <c r="R14" s="742"/>
    </row>
    <row r="15" spans="1:24">
      <c r="B15" s="719"/>
      <c r="C15" s="719"/>
      <c r="D15" s="719"/>
      <c r="E15" s="510">
        <v>4</v>
      </c>
      <c r="F15" s="510">
        <v>3.5</v>
      </c>
      <c r="G15" s="510">
        <v>3</v>
      </c>
      <c r="H15" s="510">
        <v>2.5</v>
      </c>
      <c r="I15" s="510">
        <v>2</v>
      </c>
      <c r="J15" s="510">
        <v>1.5</v>
      </c>
      <c r="K15" s="510">
        <v>1</v>
      </c>
      <c r="L15" s="510">
        <v>0</v>
      </c>
      <c r="M15" s="729" t="s">
        <v>240</v>
      </c>
      <c r="N15" s="729"/>
      <c r="O15" s="719" t="s">
        <v>237</v>
      </c>
      <c r="P15" s="719"/>
      <c r="Q15" s="510" t="s">
        <v>356</v>
      </c>
      <c r="R15" s="510" t="s">
        <v>357</v>
      </c>
    </row>
    <row r="16" spans="1:24" ht="31.5" customHeight="1">
      <c r="B16" s="730">
        <f>นักเรียน!N59</f>
        <v>20</v>
      </c>
      <c r="C16" s="730"/>
      <c r="D16" s="730"/>
      <c r="E16" s="511">
        <f>IF(COUNTIF(คะแนน1!$AR$8:$AR$57,"4"),COUNTIF(คะแนน1!$AR$8:$AR$57,"4"),"-")</f>
        <v>10</v>
      </c>
      <c r="F16" s="511">
        <f>IF(COUNTIF(คะแนน1!$AR$8:$AR$57,"3.5"),COUNTIF(คะแนน1!$AR$8:$AR$57,"3.5"),"-")</f>
        <v>3</v>
      </c>
      <c r="G16" s="511">
        <f>IF(COUNTIF(คะแนน1!$AR$8:$AR$57,"3"),COUNTIF(คะแนน1!$AR$8:$AR$57,"3"),"-")</f>
        <v>2</v>
      </c>
      <c r="H16" s="511">
        <f>IF(COUNTIF(คะแนน1!$AR$8:$AR$57,"2.5"),COUNTIF(คะแนน1!$AR$8:$AR$57,"2.5"),"-")</f>
        <v>2</v>
      </c>
      <c r="I16" s="511">
        <f>IF(COUNTIF(คะแนน1!$AR$8:$AR$57,"2"),COUNTIF(คะแนน1!$AR$8:$AR$57,"2"),"-")</f>
        <v>1</v>
      </c>
      <c r="J16" s="511">
        <f>IF(COUNTIF(คะแนน1!$AR$8:$AR$57,"1.5"),COUNTIF(คะแนน1!$AR$8:$AR$57,"1.5"),"-")</f>
        <v>1</v>
      </c>
      <c r="K16" s="511">
        <f>IF(COUNTIF(คะแนน1!$AR$8:$AR$57,"1"),COUNTIF(คะแนน1!$AR$8:$AR$57,"1"),"-")</f>
        <v>1</v>
      </c>
      <c r="L16" s="511" t="str">
        <f>IF(COUNTIF(คะแนน1!$AR$8:$AR$57,"0"),COUNTIF(คะแนน1!$AR$8:$AR$57,"0"),"-")</f>
        <v>-</v>
      </c>
      <c r="M16" s="731" t="str">
        <f>IF(COUNTIF(คะแนน1!$AR$8:$AR$57,"ผ่าน"),COUNTIF(คะแนน1!$AR$8:$AR$57,"ผ่าน"),"-")</f>
        <v>-</v>
      </c>
      <c r="N16" s="732"/>
      <c r="O16" s="731" t="str">
        <f>IF(COUNTIF(คะแนน1!$AR$8:$AR$57,"ไม่ผ่าน"),COUNTIF(คะแนน1!$AR$8:$AR$57,"ไม่ผ่าน"),"-")</f>
        <v>-</v>
      </c>
      <c r="P16" s="732"/>
      <c r="Q16" s="532" t="str">
        <f>IF(COUNTIF(คะแนน1!$AU$8:$AU$57,"ร"),COUNTIF(คะแนน1!$AU$8:$AU$57,"ร"),"-")</f>
        <v>-</v>
      </c>
      <c r="R16" s="532" t="str">
        <f>IF(COUNTIF(คะแนน1!$AU$8:$AU$57,"มส"),COUNTIF(คะแนน1!$AU$8:$AU$57,"มส"),"-")</f>
        <v>-</v>
      </c>
    </row>
    <row r="17" spans="1:18" ht="21.75" customHeight="1">
      <c r="B17" s="719" t="s">
        <v>358</v>
      </c>
      <c r="C17" s="719"/>
      <c r="D17" s="719"/>
      <c r="E17" s="512">
        <f>IF($E$16="-","",COUNTIF(คะแนน1!$AR$8:$AR$57,"4")*100/$B$16)</f>
        <v>50</v>
      </c>
      <c r="F17" s="512">
        <f>IF($F$16="-","",COUNTIF(คะแนน1!$AR$8:$AR$57,"3.5")*100/$B$16)</f>
        <v>15</v>
      </c>
      <c r="G17" s="512">
        <f>IF($G$16="-","",COUNTIF(คะแนน1!$AR$8:$AR$57,"3")*100/$B$16)</f>
        <v>10</v>
      </c>
      <c r="H17" s="512">
        <f>IF($H$16="-","",COUNTIF(คะแนน1!$AR$8:$AR$57,"2.5")*100/$B$16)</f>
        <v>10</v>
      </c>
      <c r="I17" s="512">
        <f>IF($I$16="-","",COUNTIF(คะแนน1!$AR$8:$AR$57,"2")*100/$B$16)</f>
        <v>5</v>
      </c>
      <c r="J17" s="512">
        <f>IF($J$16="-","",COUNTIF(คะแนน1!$AR$8:$AR$57,"1.5")*100/$B$16)</f>
        <v>5</v>
      </c>
      <c r="K17" s="512">
        <f>IF($K$16="-","",COUNTIF(คะแนน1!$AR$8:$AR$57,"1")*100/$B$16)</f>
        <v>5</v>
      </c>
      <c r="L17" s="512" t="str">
        <f>IF($L$16="-","",COUNTIF(คะแนน1!$AR$8:$AR$57,"0")*100/$B$16)</f>
        <v/>
      </c>
      <c r="M17" s="726" t="str">
        <f>IF($M$16="-","",COUNTIF(คะแนน1!$AR$8:$AR$57,"ผ่าน")*100/$B$16)</f>
        <v/>
      </c>
      <c r="N17" s="727"/>
      <c r="O17" s="726" t="str">
        <f>IF($O$16="-","",COUNTIF(คะแนน1!$AR$8:$AR$57,"ไม่ผ่าน")*100/$B$16)</f>
        <v/>
      </c>
      <c r="P17" s="727"/>
      <c r="Q17" s="533" t="str">
        <f>IF($Q$16="-","",COUNTIF(คะแนน1!$AU$8:$AU$57,"ร")*100/$B$16)</f>
        <v/>
      </c>
      <c r="R17" s="533" t="str">
        <f>IF($R$16="-","",COUNTIF(คะแนน1!$AU$8:$AU$57,"มส")*100/$B$16)</f>
        <v/>
      </c>
    </row>
    <row r="18" spans="1:18" ht="13.5" customHeight="1">
      <c r="A18" s="513"/>
      <c r="B18" s="514"/>
      <c r="C18" s="514"/>
      <c r="D18" s="502"/>
      <c r="E18" s="502"/>
      <c r="F18" s="502"/>
      <c r="G18" s="502"/>
      <c r="H18" s="502"/>
      <c r="I18" s="502"/>
      <c r="J18" s="502"/>
      <c r="K18" s="502"/>
      <c r="L18" s="502"/>
      <c r="M18" s="502"/>
      <c r="N18" s="502"/>
      <c r="O18" s="502"/>
      <c r="P18" s="502"/>
      <c r="Q18" s="502"/>
      <c r="R18" s="502"/>
    </row>
    <row r="19" spans="1:18">
      <c r="B19" s="728" t="s">
        <v>359</v>
      </c>
      <c r="C19" s="728"/>
      <c r="D19" s="728"/>
      <c r="E19" s="728"/>
      <c r="F19" s="728"/>
      <c r="G19" s="728"/>
      <c r="H19" s="728"/>
      <c r="I19" s="728"/>
      <c r="J19" s="502"/>
      <c r="K19" s="728" t="s">
        <v>360</v>
      </c>
      <c r="L19" s="728"/>
      <c r="M19" s="728"/>
      <c r="N19" s="728"/>
      <c r="O19" s="728"/>
      <c r="P19" s="728"/>
      <c r="Q19" s="728"/>
      <c r="R19" s="728"/>
    </row>
    <row r="20" spans="1:18">
      <c r="B20" s="722" t="s">
        <v>361</v>
      </c>
      <c r="C20" s="723"/>
      <c r="D20" s="722" t="s">
        <v>362</v>
      </c>
      <c r="E20" s="723"/>
      <c r="F20" s="722" t="s">
        <v>363</v>
      </c>
      <c r="G20" s="723"/>
      <c r="H20" s="722" t="s">
        <v>364</v>
      </c>
      <c r="I20" s="723"/>
      <c r="J20" s="502"/>
      <c r="K20" s="722" t="s">
        <v>361</v>
      </c>
      <c r="L20" s="723"/>
      <c r="M20" s="722" t="s">
        <v>362</v>
      </c>
      <c r="N20" s="723"/>
      <c r="O20" s="722" t="s">
        <v>363</v>
      </c>
      <c r="P20" s="723"/>
      <c r="Q20" s="722" t="s">
        <v>364</v>
      </c>
      <c r="R20" s="723"/>
    </row>
    <row r="21" spans="1:18" ht="26.25" customHeight="1">
      <c r="B21" s="724">
        <f>IF(COUNTIF(คุณลักษณะ!$AD$6:$AD$55,"3"),COUNTIF(คุณลักษณะ!$AD$6:$AD$55,"3"),"-")</f>
        <v>20</v>
      </c>
      <c r="C21" s="725"/>
      <c r="D21" s="724" t="str">
        <f>IF(COUNTIF(คุณลักษณะ!$AD$6:$AD$55,"2"),COUNTIF(คุณลักษณะ!$AD$6:$AD$55,"2"),"-")</f>
        <v>-</v>
      </c>
      <c r="E21" s="725"/>
      <c r="F21" s="724" t="str">
        <f>IF(COUNTIF(คุณลักษณะ!$AD$6:$AD$55,"1"),COUNTIF(คุณลักษณะ!$AD$6:$AD$55,"1"),"-")</f>
        <v>-</v>
      </c>
      <c r="G21" s="725"/>
      <c r="H21" s="724" t="str">
        <f>IF(COUNTIF(คุณลักษณะ!$AD$6:$AD$55,"0"),COUNTIF(คุณลักษณะ!$AD$6:$AD$55,"0"),"-")</f>
        <v>-</v>
      </c>
      <c r="I21" s="725"/>
      <c r="J21" s="525"/>
      <c r="K21" s="724">
        <f>IF(COUNTIF(คิดวิเคราะห์!$AB$7:$AB$56,"3"),COUNTIF(คิดวิเคราะห์!$AB$7:$AB$56,"3"),"-")</f>
        <v>13</v>
      </c>
      <c r="L21" s="725"/>
      <c r="M21" s="724">
        <f>IF(COUNTIF(คิดวิเคราะห์!$AB$7:$AB$56,"2"),COUNTIF(คิดวิเคราะห์!$AB$7:$AB$56,"2"),"-")</f>
        <v>6</v>
      </c>
      <c r="N21" s="725"/>
      <c r="O21" s="724">
        <f>IF(COUNTIF(คิดวิเคราะห์!$AB$7:$AB$56,"1"),COUNTIF(คิดวิเคราะห์!$AB$7:$AB$56,"1"),"-")</f>
        <v>1</v>
      </c>
      <c r="P21" s="725"/>
      <c r="Q21" s="724" t="str">
        <f>IF(COUNTIF(คิดวิเคราะห์!$AB$7:$AB$56,"0"),COUNTIF(คิดวิเคราะห์!$AB$7:$AB$56,"0"),"-")</f>
        <v>-</v>
      </c>
      <c r="R21" s="725"/>
    </row>
    <row r="22" spans="1:18">
      <c r="B22" s="720">
        <f>IF($B$21="-","",COUNTIF(คุณลักษณะ!$AD$6:$AD$55,"3")*100/$B$16)</f>
        <v>100</v>
      </c>
      <c r="C22" s="721"/>
      <c r="D22" s="720" t="str">
        <f>IF($D$21="-","",COUNTIF(คุณลักษณะ!$AD$6:$AD$55,"2")*100/$B$16)</f>
        <v/>
      </c>
      <c r="E22" s="721"/>
      <c r="F22" s="720" t="str">
        <f>IF($F$21="-","",COUNTIF(คุณลักษณะ!$AD$6:$AD$55,"1")*100/$B$16)</f>
        <v/>
      </c>
      <c r="G22" s="721"/>
      <c r="H22" s="720" t="str">
        <f>IF($H$21="-","",COUNTIF(คุณลักษณะ!$AD$6:$AD$55,"0")*100/$B$16)</f>
        <v/>
      </c>
      <c r="I22" s="721"/>
      <c r="J22" s="526"/>
      <c r="K22" s="720">
        <f>IF(K21="-","",COUNTIF(คิดวิเคราะห์!$AB$7:$AB$56,"3")*100/$B$16)</f>
        <v>65</v>
      </c>
      <c r="L22" s="721"/>
      <c r="M22" s="720">
        <f>IF(M21="-","",COUNTIF(คิดวิเคราะห์!$AB$7:$AB$56,"2")*100/$B$16)</f>
        <v>30</v>
      </c>
      <c r="N22" s="721"/>
      <c r="O22" s="720">
        <f>IF(O21="-","",COUNTIF(คิดวิเคราะห์!$AB$7:$AB$56,"1")*100/$B$16)</f>
        <v>5</v>
      </c>
      <c r="P22" s="721"/>
      <c r="Q22" s="720" t="str">
        <f>IF(Q21="-","",COUNTIF(คิดวิเคราะห์!$AB$7:$AB$56,"0")*100/$B$16)</f>
        <v/>
      </c>
      <c r="R22" s="721"/>
    </row>
    <row r="23" spans="1:18" ht="24" customHeight="1">
      <c r="B23" s="515" t="s">
        <v>365</v>
      </c>
      <c r="C23" s="502"/>
      <c r="D23" s="502"/>
      <c r="E23" s="502"/>
      <c r="F23" s="502"/>
      <c r="G23" s="502"/>
      <c r="H23" s="502"/>
      <c r="I23" s="502"/>
      <c r="J23" s="502"/>
      <c r="K23" s="502"/>
      <c r="L23" s="502"/>
      <c r="M23" s="502"/>
      <c r="N23" s="502"/>
      <c r="O23" s="502"/>
      <c r="P23" s="502"/>
      <c r="Q23" s="502"/>
      <c r="R23" s="502"/>
    </row>
    <row r="24" spans="1:18" s="1" customFormat="1" ht="22.5">
      <c r="B24" s="504"/>
      <c r="C24" s="504"/>
      <c r="D24" s="504"/>
      <c r="E24" s="504" t="s">
        <v>366</v>
      </c>
      <c r="F24" s="516" t="s">
        <v>367</v>
      </c>
      <c r="G24" s="516"/>
      <c r="H24" s="516"/>
      <c r="I24" s="516"/>
      <c r="J24" s="516"/>
      <c r="K24" s="516"/>
      <c r="L24" s="504" t="s">
        <v>55</v>
      </c>
      <c r="M24" s="516"/>
      <c r="N24" s="504"/>
      <c r="O24" s="504"/>
      <c r="P24" s="504"/>
      <c r="Q24" s="504"/>
      <c r="R24" s="504"/>
    </row>
    <row r="25" spans="1:18" s="1" customFormat="1" ht="22.5">
      <c r="B25" s="504"/>
      <c r="C25" s="504"/>
      <c r="D25" s="504"/>
      <c r="E25" s="504" t="s">
        <v>366</v>
      </c>
      <c r="F25" s="516" t="s">
        <v>368</v>
      </c>
      <c r="G25" s="504"/>
      <c r="H25" s="504"/>
      <c r="I25" s="504"/>
      <c r="J25" s="504"/>
      <c r="K25" s="504"/>
      <c r="L25" s="504" t="s">
        <v>369</v>
      </c>
      <c r="M25" s="504"/>
      <c r="N25" s="504"/>
      <c r="O25" s="504"/>
      <c r="P25" s="504"/>
      <c r="Q25" s="504"/>
      <c r="R25" s="504"/>
    </row>
    <row r="26" spans="1:18" s="1" customFormat="1" ht="22.5">
      <c r="B26" s="504"/>
      <c r="C26" s="504"/>
      <c r="D26" s="504"/>
      <c r="E26" s="504"/>
      <c r="F26" s="717" t="str">
        <f>IF(Home!C16="","","("&amp;Home!C16&amp;")")</f>
        <v>(นายคมลิขิต นามไว)</v>
      </c>
      <c r="G26" s="717"/>
      <c r="H26" s="717"/>
      <c r="I26" s="717"/>
      <c r="J26" s="717"/>
      <c r="K26" s="717"/>
      <c r="L26" s="504"/>
      <c r="M26" s="504"/>
      <c r="N26" s="504"/>
      <c r="O26" s="504"/>
      <c r="P26" s="504"/>
      <c r="Q26" s="504"/>
      <c r="R26" s="504"/>
    </row>
    <row r="27" spans="1:18" s="1" customFormat="1" ht="22.5">
      <c r="B27" s="504"/>
      <c r="C27" s="504"/>
      <c r="D27" s="504"/>
      <c r="E27" s="504" t="str">
        <f>IF(Home!C17="","","ลงชื่อ")</f>
        <v>ลงชื่อ</v>
      </c>
      <c r="F27" s="516"/>
      <c r="G27" s="504"/>
      <c r="H27" s="504"/>
      <c r="I27" s="504"/>
      <c r="J27" s="504"/>
      <c r="K27" s="504"/>
      <c r="L27" s="504" t="str">
        <f>IF(Home!F17="","",Home!F17)</f>
        <v>หัวหน้างานวิชาการ</v>
      </c>
      <c r="M27" s="504"/>
      <c r="N27" s="504"/>
      <c r="O27" s="504"/>
      <c r="P27" s="504"/>
      <c r="Q27" s="504"/>
      <c r="R27" s="504"/>
    </row>
    <row r="28" spans="1:18" s="1" customFormat="1" ht="22.5">
      <c r="B28" s="504"/>
      <c r="C28" s="504"/>
      <c r="D28" s="504"/>
      <c r="E28" s="504"/>
      <c r="F28" s="717" t="str">
        <f>IF(Home!C17="","","("&amp;Home!C17&amp;")")</f>
        <v>(นางสาวอรัญญา บรรณกิจ)</v>
      </c>
      <c r="G28" s="717"/>
      <c r="H28" s="717"/>
      <c r="I28" s="717"/>
      <c r="J28" s="717"/>
      <c r="K28" s="717"/>
      <c r="L28" s="504"/>
      <c r="M28" s="504"/>
      <c r="N28" s="504"/>
      <c r="O28" s="504"/>
      <c r="P28" s="504"/>
      <c r="Q28" s="504"/>
      <c r="R28" s="504"/>
    </row>
    <row r="29" spans="1:18" s="1" customFormat="1" ht="22.5">
      <c r="B29" s="515" t="s">
        <v>370</v>
      </c>
      <c r="C29" s="504"/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</row>
    <row r="30" spans="1:18" s="1" customFormat="1" ht="22.5">
      <c r="B30" s="504"/>
      <c r="C30" s="504"/>
      <c r="D30" s="504"/>
      <c r="E30" s="504" t="str">
        <f>IF(Home!C18="","","ลงชื่อ")</f>
        <v/>
      </c>
      <c r="F30" s="504"/>
      <c r="G30" s="504"/>
      <c r="H30" s="504"/>
      <c r="I30" s="504"/>
      <c r="J30" s="504"/>
      <c r="K30" s="504"/>
      <c r="L30" s="504" t="str">
        <f>IF(Home!F18="","",Home!F18)</f>
        <v/>
      </c>
      <c r="M30" s="504"/>
      <c r="N30" s="504"/>
      <c r="O30" s="504"/>
      <c r="P30" s="504"/>
      <c r="Q30" s="504"/>
      <c r="R30" s="504"/>
    </row>
    <row r="31" spans="1:18" s="1" customFormat="1" ht="23.25" customHeight="1">
      <c r="B31" s="504"/>
      <c r="C31" s="504"/>
      <c r="D31" s="504"/>
      <c r="E31" s="717" t="str">
        <f>IF(Home!C18="","","("&amp;Home!C18&amp;")")</f>
        <v/>
      </c>
      <c r="F31" s="717"/>
      <c r="G31" s="717"/>
      <c r="H31" s="717"/>
      <c r="I31" s="717"/>
      <c r="J31" s="717"/>
      <c r="K31" s="717"/>
      <c r="L31" s="717"/>
      <c r="M31" s="504"/>
      <c r="N31" s="504"/>
      <c r="O31" s="504"/>
      <c r="P31" s="504"/>
      <c r="Q31" s="504"/>
      <c r="R31" s="504"/>
    </row>
    <row r="32" spans="1:18" s="1" customFormat="1" ht="23.25" customHeight="1">
      <c r="B32" s="518" t="s">
        <v>371</v>
      </c>
      <c r="C32" s="504" t="s">
        <v>372</v>
      </c>
      <c r="D32" s="518" t="s">
        <v>371</v>
      </c>
      <c r="E32" s="504" t="s">
        <v>373</v>
      </c>
      <c r="F32" s="504"/>
      <c r="G32" s="504" t="s">
        <v>366</v>
      </c>
      <c r="H32" s="516"/>
      <c r="I32" s="504"/>
      <c r="J32" s="516"/>
      <c r="K32" s="516"/>
      <c r="L32" s="504"/>
      <c r="M32" s="504"/>
      <c r="N32" s="504" t="s">
        <v>374</v>
      </c>
      <c r="O32" s="504" t="s">
        <v>375</v>
      </c>
      <c r="P32" s="504"/>
      <c r="Q32" s="504"/>
      <c r="R32" s="504"/>
    </row>
    <row r="33" spans="2:18" s="1" customFormat="1" ht="21.75" customHeight="1">
      <c r="B33" s="504"/>
      <c r="C33" s="504"/>
      <c r="D33" s="504"/>
      <c r="E33" s="504"/>
      <c r="F33" s="504"/>
      <c r="G33" s="504"/>
      <c r="H33" s="717" t="str">
        <f>IF(Home!C19="","","("&amp;Home!C19&amp;")")</f>
        <v>(นางบุษราคัม อุตคะวาปี)</v>
      </c>
      <c r="I33" s="717"/>
      <c r="J33" s="717"/>
      <c r="K33" s="717"/>
      <c r="L33" s="717"/>
      <c r="M33" s="717"/>
      <c r="N33" s="504"/>
      <c r="O33" s="504"/>
      <c r="P33" s="504"/>
      <c r="Q33" s="504"/>
      <c r="R33" s="504"/>
    </row>
    <row r="34" spans="2:18" s="1" customFormat="1" ht="21.75" customHeight="1">
      <c r="B34" s="504"/>
      <c r="C34" s="504"/>
      <c r="D34" s="504"/>
      <c r="E34" s="717" t="str">
        <f>IF(Home!C19="","",Home!F19&amp;"โรงเรียน"&amp;Home!C3)</f>
        <v>ผู้อำนวยการโรงเรียนบ้านม่วง</v>
      </c>
      <c r="F34" s="717"/>
      <c r="G34" s="717"/>
      <c r="H34" s="717"/>
      <c r="I34" s="717"/>
      <c r="J34" s="717"/>
      <c r="K34" s="717"/>
      <c r="L34" s="717"/>
      <c r="M34" s="717"/>
      <c r="N34" s="717"/>
      <c r="O34" s="717"/>
      <c r="P34" s="717"/>
      <c r="Q34" s="504"/>
      <c r="R34" s="504"/>
    </row>
    <row r="35" spans="2:18" s="1" customFormat="1" ht="22.5" customHeight="1">
      <c r="B35" s="504"/>
      <c r="C35" s="504"/>
      <c r="D35" s="504"/>
      <c r="E35" s="504"/>
      <c r="F35" s="504"/>
      <c r="G35" s="504" t="s">
        <v>376</v>
      </c>
      <c r="H35" s="519" t="str">
        <f>"    "&amp;Home!F7&amp;"      "</f>
        <v xml:space="preserve">    31      </v>
      </c>
      <c r="I35" s="504" t="s">
        <v>26</v>
      </c>
      <c r="J35" s="516" t="str">
        <f>Home!F8&amp;"                "</f>
        <v xml:space="preserve">มีนาคม                </v>
      </c>
      <c r="K35" s="504"/>
      <c r="L35" s="516"/>
      <c r="M35" s="517" t="s">
        <v>377</v>
      </c>
      <c r="N35" s="527" t="str">
        <f>Home!F9&amp;"         "</f>
        <v xml:space="preserve">2567         </v>
      </c>
      <c r="O35" s="504"/>
      <c r="P35" s="504" t="s">
        <v>375</v>
      </c>
      <c r="Q35" s="504"/>
      <c r="R35" s="504"/>
    </row>
  </sheetData>
  <sheetProtection password="86F1" sheet="1" scenarios="1" selectLockedCells="1"/>
  <mergeCells count="51">
    <mergeCell ref="H2:L2"/>
    <mergeCell ref="B3:R3"/>
    <mergeCell ref="B4:R4"/>
    <mergeCell ref="B5:R5"/>
    <mergeCell ref="B6:R6"/>
    <mergeCell ref="B7:R7"/>
    <mergeCell ref="G10:I10"/>
    <mergeCell ref="E14:L14"/>
    <mergeCell ref="M14:P14"/>
    <mergeCell ref="Q14:R14"/>
    <mergeCell ref="M15:N15"/>
    <mergeCell ref="O15:P15"/>
    <mergeCell ref="B16:D16"/>
    <mergeCell ref="M16:N16"/>
    <mergeCell ref="O16:P16"/>
    <mergeCell ref="B17:D17"/>
    <mergeCell ref="M17:N17"/>
    <mergeCell ref="O17:P17"/>
    <mergeCell ref="B19:I19"/>
    <mergeCell ref="K19:R19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LD7" activePane="bottomRight" state="frozen"/>
      <selection pane="topRight"/>
      <selection pane="bottomLeft"/>
      <selection pane="bottomRight" activeCell="LU33" sqref="LU33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>
      <c r="H1" s="412" t="s">
        <v>378</v>
      </c>
      <c r="LX1" s="166">
        <f>COUNT(G6:LW6)</f>
        <v>40</v>
      </c>
    </row>
    <row r="2" spans="2:341" ht="18" customHeight="1">
      <c r="B2" s="759" t="s">
        <v>279</v>
      </c>
      <c r="C2" s="762" t="s">
        <v>379</v>
      </c>
      <c r="D2" s="765" t="s">
        <v>281</v>
      </c>
      <c r="E2" s="765" t="s">
        <v>380</v>
      </c>
      <c r="F2" s="413" t="s">
        <v>381</v>
      </c>
      <c r="G2" s="755">
        <v>1</v>
      </c>
      <c r="H2" s="756"/>
      <c r="I2" s="756"/>
      <c r="J2" s="756"/>
      <c r="K2" s="756"/>
      <c r="L2" s="757"/>
      <c r="M2" s="758"/>
      <c r="N2" s="768">
        <v>2</v>
      </c>
      <c r="O2" s="756"/>
      <c r="P2" s="756"/>
      <c r="Q2" s="756"/>
      <c r="R2" s="756"/>
      <c r="S2" s="757"/>
      <c r="T2" s="757"/>
      <c r="U2" s="755">
        <v>3</v>
      </c>
      <c r="V2" s="756"/>
      <c r="W2" s="756"/>
      <c r="X2" s="756"/>
      <c r="Y2" s="756"/>
      <c r="Z2" s="757"/>
      <c r="AA2" s="758"/>
      <c r="AB2" s="755">
        <v>4</v>
      </c>
      <c r="AC2" s="756"/>
      <c r="AD2" s="756"/>
      <c r="AE2" s="756"/>
      <c r="AF2" s="756"/>
      <c r="AG2" s="757"/>
      <c r="AH2" s="758"/>
      <c r="AI2" s="755">
        <v>5</v>
      </c>
      <c r="AJ2" s="756"/>
      <c r="AK2" s="756"/>
      <c r="AL2" s="756"/>
      <c r="AM2" s="756"/>
      <c r="AN2" s="757"/>
      <c r="AO2" s="758"/>
      <c r="AP2" s="768">
        <v>6</v>
      </c>
      <c r="AQ2" s="756"/>
      <c r="AR2" s="756"/>
      <c r="AS2" s="756"/>
      <c r="AT2" s="756"/>
      <c r="AU2" s="757"/>
      <c r="AV2" s="757"/>
      <c r="AW2" s="755">
        <v>7</v>
      </c>
      <c r="AX2" s="756"/>
      <c r="AY2" s="756"/>
      <c r="AZ2" s="756"/>
      <c r="BA2" s="756"/>
      <c r="BB2" s="757"/>
      <c r="BC2" s="758"/>
      <c r="BD2" s="755">
        <v>8</v>
      </c>
      <c r="BE2" s="756"/>
      <c r="BF2" s="756"/>
      <c r="BG2" s="756"/>
      <c r="BH2" s="756"/>
      <c r="BI2" s="757"/>
      <c r="BJ2" s="758"/>
      <c r="BK2" s="755">
        <v>9</v>
      </c>
      <c r="BL2" s="756"/>
      <c r="BM2" s="756"/>
      <c r="BN2" s="756"/>
      <c r="BO2" s="756"/>
      <c r="BP2" s="757"/>
      <c r="BQ2" s="758"/>
      <c r="BR2" s="755">
        <v>10</v>
      </c>
      <c r="BS2" s="756"/>
      <c r="BT2" s="756"/>
      <c r="BU2" s="756"/>
      <c r="BV2" s="756"/>
      <c r="BW2" s="757"/>
      <c r="BX2" s="758"/>
      <c r="BY2" s="755">
        <v>11</v>
      </c>
      <c r="BZ2" s="756"/>
      <c r="CA2" s="756"/>
      <c r="CB2" s="756"/>
      <c r="CC2" s="756"/>
      <c r="CD2" s="757"/>
      <c r="CE2" s="758"/>
      <c r="CF2" s="755">
        <v>12</v>
      </c>
      <c r="CG2" s="756"/>
      <c r="CH2" s="756"/>
      <c r="CI2" s="756"/>
      <c r="CJ2" s="756"/>
      <c r="CK2" s="757"/>
      <c r="CL2" s="758"/>
      <c r="CM2" s="755">
        <v>13</v>
      </c>
      <c r="CN2" s="756"/>
      <c r="CO2" s="756"/>
      <c r="CP2" s="756"/>
      <c r="CQ2" s="756"/>
      <c r="CR2" s="757"/>
      <c r="CS2" s="758"/>
      <c r="CT2" s="768">
        <v>14</v>
      </c>
      <c r="CU2" s="756"/>
      <c r="CV2" s="756"/>
      <c r="CW2" s="756"/>
      <c r="CX2" s="756"/>
      <c r="CY2" s="757"/>
      <c r="CZ2" s="757"/>
      <c r="DA2" s="755">
        <v>15</v>
      </c>
      <c r="DB2" s="756"/>
      <c r="DC2" s="756"/>
      <c r="DD2" s="756"/>
      <c r="DE2" s="756"/>
      <c r="DF2" s="757"/>
      <c r="DG2" s="758"/>
      <c r="DH2" s="755">
        <v>16</v>
      </c>
      <c r="DI2" s="756"/>
      <c r="DJ2" s="756"/>
      <c r="DK2" s="756"/>
      <c r="DL2" s="756"/>
      <c r="DM2" s="757"/>
      <c r="DN2" s="758"/>
      <c r="DO2" s="755">
        <v>17</v>
      </c>
      <c r="DP2" s="756"/>
      <c r="DQ2" s="756"/>
      <c r="DR2" s="756"/>
      <c r="DS2" s="756"/>
      <c r="DT2" s="757"/>
      <c r="DU2" s="758"/>
      <c r="DV2" s="768">
        <v>18</v>
      </c>
      <c r="DW2" s="756"/>
      <c r="DX2" s="756"/>
      <c r="DY2" s="756"/>
      <c r="DZ2" s="756"/>
      <c r="EA2" s="757"/>
      <c r="EB2" s="757"/>
      <c r="EC2" s="755">
        <v>19</v>
      </c>
      <c r="ED2" s="756"/>
      <c r="EE2" s="756"/>
      <c r="EF2" s="756"/>
      <c r="EG2" s="756"/>
      <c r="EH2" s="757"/>
      <c r="EI2" s="758"/>
      <c r="EJ2" s="755">
        <v>20</v>
      </c>
      <c r="EK2" s="756"/>
      <c r="EL2" s="756"/>
      <c r="EM2" s="756"/>
      <c r="EN2" s="756"/>
      <c r="EO2" s="757"/>
      <c r="EP2" s="758"/>
      <c r="EQ2" s="755">
        <v>21</v>
      </c>
      <c r="ER2" s="756"/>
      <c r="ES2" s="756"/>
      <c r="ET2" s="756"/>
      <c r="EU2" s="756"/>
      <c r="EV2" s="757"/>
      <c r="EW2" s="758"/>
      <c r="EX2" s="755">
        <v>22</v>
      </c>
      <c r="EY2" s="756"/>
      <c r="EZ2" s="756"/>
      <c r="FA2" s="756"/>
      <c r="FB2" s="756"/>
      <c r="FC2" s="757"/>
      <c r="FD2" s="758"/>
      <c r="FE2" s="755">
        <v>23</v>
      </c>
      <c r="FF2" s="756"/>
      <c r="FG2" s="756"/>
      <c r="FH2" s="756"/>
      <c r="FI2" s="756"/>
      <c r="FJ2" s="757"/>
      <c r="FK2" s="758"/>
      <c r="FL2" s="768">
        <v>24</v>
      </c>
      <c r="FM2" s="756"/>
      <c r="FN2" s="756"/>
      <c r="FO2" s="756"/>
      <c r="FP2" s="756"/>
      <c r="FQ2" s="757"/>
      <c r="FR2" s="757"/>
      <c r="FS2" s="755">
        <v>25</v>
      </c>
      <c r="FT2" s="756"/>
      <c r="FU2" s="756"/>
      <c r="FV2" s="756"/>
      <c r="FW2" s="756"/>
      <c r="FX2" s="757"/>
      <c r="FY2" s="758"/>
      <c r="FZ2" s="755">
        <v>26</v>
      </c>
      <c r="GA2" s="756"/>
      <c r="GB2" s="756"/>
      <c r="GC2" s="756"/>
      <c r="GD2" s="756"/>
      <c r="GE2" s="757"/>
      <c r="GF2" s="758"/>
      <c r="GG2" s="755">
        <v>27</v>
      </c>
      <c r="GH2" s="756"/>
      <c r="GI2" s="756"/>
      <c r="GJ2" s="756"/>
      <c r="GK2" s="756"/>
      <c r="GL2" s="757"/>
      <c r="GM2" s="758"/>
      <c r="GN2" s="755">
        <v>28</v>
      </c>
      <c r="GO2" s="756"/>
      <c r="GP2" s="756"/>
      <c r="GQ2" s="756"/>
      <c r="GR2" s="756"/>
      <c r="GS2" s="757"/>
      <c r="GT2" s="758"/>
      <c r="GU2" s="755">
        <v>29</v>
      </c>
      <c r="GV2" s="756"/>
      <c r="GW2" s="756"/>
      <c r="GX2" s="756"/>
      <c r="GY2" s="756"/>
      <c r="GZ2" s="757"/>
      <c r="HA2" s="758"/>
      <c r="HB2" s="768">
        <v>30</v>
      </c>
      <c r="HC2" s="756"/>
      <c r="HD2" s="756"/>
      <c r="HE2" s="756"/>
      <c r="HF2" s="756"/>
      <c r="HG2" s="757"/>
      <c r="HH2" s="757"/>
      <c r="HI2" s="755">
        <v>31</v>
      </c>
      <c r="HJ2" s="756"/>
      <c r="HK2" s="756"/>
      <c r="HL2" s="756"/>
      <c r="HM2" s="756"/>
      <c r="HN2" s="757"/>
      <c r="HO2" s="758"/>
      <c r="HP2" s="755">
        <v>32</v>
      </c>
      <c r="HQ2" s="756"/>
      <c r="HR2" s="756"/>
      <c r="HS2" s="756"/>
      <c r="HT2" s="756"/>
      <c r="HU2" s="757"/>
      <c r="HV2" s="758"/>
      <c r="HW2" s="755">
        <v>33</v>
      </c>
      <c r="HX2" s="756"/>
      <c r="HY2" s="756"/>
      <c r="HZ2" s="756"/>
      <c r="IA2" s="756"/>
      <c r="IB2" s="757"/>
      <c r="IC2" s="758"/>
      <c r="ID2" s="755">
        <v>34</v>
      </c>
      <c r="IE2" s="756"/>
      <c r="IF2" s="756"/>
      <c r="IG2" s="756"/>
      <c r="IH2" s="756"/>
      <c r="II2" s="757"/>
      <c r="IJ2" s="758"/>
      <c r="IK2" s="755">
        <v>35</v>
      </c>
      <c r="IL2" s="756"/>
      <c r="IM2" s="756"/>
      <c r="IN2" s="756"/>
      <c r="IO2" s="756"/>
      <c r="IP2" s="757"/>
      <c r="IQ2" s="758"/>
      <c r="IR2" s="768">
        <v>36</v>
      </c>
      <c r="IS2" s="756"/>
      <c r="IT2" s="756"/>
      <c r="IU2" s="756"/>
      <c r="IV2" s="756"/>
      <c r="IW2" s="757"/>
      <c r="IX2" s="757"/>
      <c r="IY2" s="755">
        <v>37</v>
      </c>
      <c r="IZ2" s="756"/>
      <c r="JA2" s="756"/>
      <c r="JB2" s="756"/>
      <c r="JC2" s="756"/>
      <c r="JD2" s="757"/>
      <c r="JE2" s="758"/>
      <c r="JF2" s="755">
        <v>38</v>
      </c>
      <c r="JG2" s="756"/>
      <c r="JH2" s="756"/>
      <c r="JI2" s="756"/>
      <c r="JJ2" s="756"/>
      <c r="JK2" s="757"/>
      <c r="JL2" s="758"/>
      <c r="JM2" s="755">
        <v>39</v>
      </c>
      <c r="JN2" s="756"/>
      <c r="JO2" s="756"/>
      <c r="JP2" s="756"/>
      <c r="JQ2" s="756"/>
      <c r="JR2" s="757"/>
      <c r="JS2" s="758"/>
      <c r="JT2" s="755">
        <v>40</v>
      </c>
      <c r="JU2" s="756"/>
      <c r="JV2" s="756"/>
      <c r="JW2" s="756"/>
      <c r="JX2" s="756"/>
      <c r="JY2" s="757"/>
      <c r="JZ2" s="758"/>
      <c r="KA2" s="755">
        <v>41</v>
      </c>
      <c r="KB2" s="756"/>
      <c r="KC2" s="756"/>
      <c r="KD2" s="756"/>
      <c r="KE2" s="756"/>
      <c r="KF2" s="757"/>
      <c r="KG2" s="758"/>
      <c r="KH2" s="768">
        <v>42</v>
      </c>
      <c r="KI2" s="756"/>
      <c r="KJ2" s="756"/>
      <c r="KK2" s="756"/>
      <c r="KL2" s="756"/>
      <c r="KM2" s="757"/>
      <c r="KN2" s="757"/>
      <c r="KO2" s="755">
        <v>43</v>
      </c>
      <c r="KP2" s="756"/>
      <c r="KQ2" s="756"/>
      <c r="KR2" s="756"/>
      <c r="KS2" s="756"/>
      <c r="KT2" s="757"/>
      <c r="KU2" s="758"/>
      <c r="KV2" s="755">
        <v>44</v>
      </c>
      <c r="KW2" s="756"/>
      <c r="KX2" s="756"/>
      <c r="KY2" s="756"/>
      <c r="KZ2" s="756"/>
      <c r="LA2" s="757"/>
      <c r="LB2" s="758"/>
      <c r="LC2" s="755">
        <v>45</v>
      </c>
      <c r="LD2" s="756"/>
      <c r="LE2" s="756"/>
      <c r="LF2" s="756"/>
      <c r="LG2" s="756"/>
      <c r="LH2" s="757"/>
      <c r="LI2" s="758"/>
      <c r="LJ2" s="755">
        <v>46</v>
      </c>
      <c r="LK2" s="756"/>
      <c r="LL2" s="756"/>
      <c r="LM2" s="756"/>
      <c r="LN2" s="756"/>
      <c r="LO2" s="757"/>
      <c r="LP2" s="758"/>
      <c r="LQ2" s="755">
        <v>47</v>
      </c>
      <c r="LR2" s="756"/>
      <c r="LS2" s="756"/>
      <c r="LT2" s="756"/>
      <c r="LU2" s="756"/>
      <c r="LV2" s="757"/>
      <c r="LW2" s="758"/>
      <c r="LX2" s="457" t="s">
        <v>382</v>
      </c>
      <c r="LY2" s="750" t="s">
        <v>383</v>
      </c>
      <c r="LZ2" s="750"/>
      <c r="MA2" s="750"/>
      <c r="MB2" s="750"/>
      <c r="MC2" s="748" t="s">
        <v>384</v>
      </c>
    </row>
    <row r="3" spans="2:341" ht="18" customHeight="1">
      <c r="B3" s="760"/>
      <c r="C3" s="763"/>
      <c r="D3" s="766"/>
      <c r="E3" s="766"/>
      <c r="F3" s="413" t="s">
        <v>26</v>
      </c>
      <c r="G3" s="751" t="s">
        <v>385</v>
      </c>
      <c r="H3" s="752"/>
      <c r="I3" s="752"/>
      <c r="J3" s="752"/>
      <c r="K3" s="752"/>
      <c r="L3" s="753"/>
      <c r="M3" s="754"/>
      <c r="N3" s="751" t="s">
        <v>385</v>
      </c>
      <c r="O3" s="752"/>
      <c r="P3" s="752"/>
      <c r="Q3" s="752"/>
      <c r="R3" s="752"/>
      <c r="S3" s="753"/>
      <c r="T3" s="754"/>
      <c r="U3" s="751" t="s">
        <v>386</v>
      </c>
      <c r="V3" s="752"/>
      <c r="W3" s="752"/>
      <c r="X3" s="752"/>
      <c r="Y3" s="752"/>
      <c r="Z3" s="753"/>
      <c r="AA3" s="754"/>
      <c r="AB3" s="751" t="s">
        <v>386</v>
      </c>
      <c r="AC3" s="752"/>
      <c r="AD3" s="752"/>
      <c r="AE3" s="752"/>
      <c r="AF3" s="752"/>
      <c r="AG3" s="753"/>
      <c r="AH3" s="754"/>
      <c r="AI3" s="751" t="s">
        <v>386</v>
      </c>
      <c r="AJ3" s="752"/>
      <c r="AK3" s="752"/>
      <c r="AL3" s="752"/>
      <c r="AM3" s="752"/>
      <c r="AN3" s="753"/>
      <c r="AO3" s="754"/>
      <c r="AP3" s="751" t="s">
        <v>386</v>
      </c>
      <c r="AQ3" s="752"/>
      <c r="AR3" s="752"/>
      <c r="AS3" s="752"/>
      <c r="AT3" s="752"/>
      <c r="AU3" s="753"/>
      <c r="AV3" s="754"/>
      <c r="AW3" s="751" t="s">
        <v>386</v>
      </c>
      <c r="AX3" s="752"/>
      <c r="AY3" s="752"/>
      <c r="AZ3" s="752"/>
      <c r="BA3" s="752"/>
      <c r="BB3" s="753"/>
      <c r="BC3" s="754"/>
      <c r="BD3" s="751" t="s">
        <v>386</v>
      </c>
      <c r="BE3" s="752"/>
      <c r="BF3" s="752"/>
      <c r="BG3" s="752"/>
      <c r="BH3" s="752"/>
      <c r="BI3" s="753"/>
      <c r="BJ3" s="754"/>
      <c r="BK3" s="751" t="s">
        <v>387</v>
      </c>
      <c r="BL3" s="752"/>
      <c r="BM3" s="752"/>
      <c r="BN3" s="752"/>
      <c r="BO3" s="752"/>
      <c r="BP3" s="753"/>
      <c r="BQ3" s="754"/>
      <c r="BR3" s="751" t="s">
        <v>387</v>
      </c>
      <c r="BS3" s="752"/>
      <c r="BT3" s="752"/>
      <c r="BU3" s="752"/>
      <c r="BV3" s="752"/>
      <c r="BW3" s="753"/>
      <c r="BX3" s="754"/>
      <c r="BY3" s="751" t="s">
        <v>387</v>
      </c>
      <c r="BZ3" s="752"/>
      <c r="CA3" s="752"/>
      <c r="CB3" s="752"/>
      <c r="CC3" s="752"/>
      <c r="CD3" s="753"/>
      <c r="CE3" s="754"/>
      <c r="CF3" s="751" t="s">
        <v>387</v>
      </c>
      <c r="CG3" s="752"/>
      <c r="CH3" s="752"/>
      <c r="CI3" s="752"/>
      <c r="CJ3" s="752"/>
      <c r="CK3" s="753"/>
      <c r="CL3" s="754"/>
      <c r="CM3" s="751" t="s">
        <v>388</v>
      </c>
      <c r="CN3" s="752"/>
      <c r="CO3" s="752"/>
      <c r="CP3" s="752"/>
      <c r="CQ3" s="752"/>
      <c r="CR3" s="753"/>
      <c r="CS3" s="754"/>
      <c r="CT3" s="751" t="s">
        <v>388</v>
      </c>
      <c r="CU3" s="752"/>
      <c r="CV3" s="752"/>
      <c r="CW3" s="752"/>
      <c r="CX3" s="752"/>
      <c r="CY3" s="753"/>
      <c r="CZ3" s="754"/>
      <c r="DA3" s="751" t="s">
        <v>388</v>
      </c>
      <c r="DB3" s="752"/>
      <c r="DC3" s="752"/>
      <c r="DD3" s="752"/>
      <c r="DE3" s="752"/>
      <c r="DF3" s="753"/>
      <c r="DG3" s="754"/>
      <c r="DH3" s="751" t="s">
        <v>388</v>
      </c>
      <c r="DI3" s="752"/>
      <c r="DJ3" s="752"/>
      <c r="DK3" s="752"/>
      <c r="DL3" s="752"/>
      <c r="DM3" s="753"/>
      <c r="DN3" s="754"/>
      <c r="DO3" s="751" t="s">
        <v>388</v>
      </c>
      <c r="DP3" s="752"/>
      <c r="DQ3" s="752"/>
      <c r="DR3" s="752"/>
      <c r="DS3" s="752"/>
      <c r="DT3" s="753"/>
      <c r="DU3" s="754"/>
      <c r="DV3" s="751" t="s">
        <v>389</v>
      </c>
      <c r="DW3" s="752"/>
      <c r="DX3" s="752"/>
      <c r="DY3" s="752"/>
      <c r="DZ3" s="752"/>
      <c r="EA3" s="753"/>
      <c r="EB3" s="754"/>
      <c r="EC3" s="751" t="s">
        <v>389</v>
      </c>
      <c r="ED3" s="752"/>
      <c r="EE3" s="752"/>
      <c r="EF3" s="752"/>
      <c r="EG3" s="752"/>
      <c r="EH3" s="753"/>
      <c r="EI3" s="754"/>
      <c r="EJ3" s="751" t="s">
        <v>389</v>
      </c>
      <c r="EK3" s="752"/>
      <c r="EL3" s="752"/>
      <c r="EM3" s="752"/>
      <c r="EN3" s="752"/>
      <c r="EO3" s="753"/>
      <c r="EP3" s="754"/>
      <c r="EQ3" s="751" t="s">
        <v>389</v>
      </c>
      <c r="ER3" s="752"/>
      <c r="ES3" s="752"/>
      <c r="ET3" s="752"/>
      <c r="EU3" s="752"/>
      <c r="EV3" s="753"/>
      <c r="EW3" s="754"/>
      <c r="EX3" s="751" t="s">
        <v>390</v>
      </c>
      <c r="EY3" s="752"/>
      <c r="EZ3" s="752"/>
      <c r="FA3" s="752"/>
      <c r="FB3" s="752"/>
      <c r="FC3" s="753"/>
      <c r="FD3" s="754"/>
      <c r="FE3" s="751" t="s">
        <v>391</v>
      </c>
      <c r="FF3" s="752"/>
      <c r="FG3" s="752"/>
      <c r="FH3" s="752"/>
      <c r="FI3" s="752"/>
      <c r="FJ3" s="753"/>
      <c r="FK3" s="754"/>
      <c r="FL3" s="751" t="s">
        <v>391</v>
      </c>
      <c r="FM3" s="752"/>
      <c r="FN3" s="752"/>
      <c r="FO3" s="752"/>
      <c r="FP3" s="752"/>
      <c r="FQ3" s="753"/>
      <c r="FR3" s="754"/>
      <c r="FS3" s="751" t="s">
        <v>391</v>
      </c>
      <c r="FT3" s="752"/>
      <c r="FU3" s="752"/>
      <c r="FV3" s="752"/>
      <c r="FW3" s="752"/>
      <c r="FX3" s="753"/>
      <c r="FY3" s="754"/>
      <c r="FZ3" s="751" t="s">
        <v>391</v>
      </c>
      <c r="GA3" s="752"/>
      <c r="GB3" s="752"/>
      <c r="GC3" s="752"/>
      <c r="GD3" s="752"/>
      <c r="GE3" s="753"/>
      <c r="GF3" s="754"/>
      <c r="GG3" s="751" t="s">
        <v>392</v>
      </c>
      <c r="GH3" s="752"/>
      <c r="GI3" s="752"/>
      <c r="GJ3" s="752"/>
      <c r="GK3" s="752"/>
      <c r="GL3" s="753"/>
      <c r="GM3" s="754"/>
      <c r="GN3" s="751" t="s">
        <v>392</v>
      </c>
      <c r="GO3" s="752"/>
      <c r="GP3" s="752"/>
      <c r="GQ3" s="752"/>
      <c r="GR3" s="752"/>
      <c r="GS3" s="753"/>
      <c r="GT3" s="754"/>
      <c r="GU3" s="751" t="s">
        <v>392</v>
      </c>
      <c r="GV3" s="752"/>
      <c r="GW3" s="752"/>
      <c r="GX3" s="752"/>
      <c r="GY3" s="752"/>
      <c r="GZ3" s="753"/>
      <c r="HA3" s="754"/>
      <c r="HB3" s="751" t="s">
        <v>392</v>
      </c>
      <c r="HC3" s="752"/>
      <c r="HD3" s="752"/>
      <c r="HE3" s="752"/>
      <c r="HF3" s="752"/>
      <c r="HG3" s="753"/>
      <c r="HH3" s="754"/>
      <c r="HI3" s="751" t="s">
        <v>393</v>
      </c>
      <c r="HJ3" s="752"/>
      <c r="HK3" s="752"/>
      <c r="HL3" s="752"/>
      <c r="HM3" s="752"/>
      <c r="HN3" s="753"/>
      <c r="HO3" s="754"/>
      <c r="HP3" s="751" t="s">
        <v>393</v>
      </c>
      <c r="HQ3" s="752"/>
      <c r="HR3" s="752"/>
      <c r="HS3" s="752"/>
      <c r="HT3" s="752"/>
      <c r="HU3" s="753"/>
      <c r="HV3" s="754"/>
      <c r="HW3" s="751" t="s">
        <v>393</v>
      </c>
      <c r="HX3" s="752"/>
      <c r="HY3" s="752"/>
      <c r="HZ3" s="752"/>
      <c r="IA3" s="752"/>
      <c r="IB3" s="753"/>
      <c r="IC3" s="754"/>
      <c r="ID3" s="751" t="s">
        <v>393</v>
      </c>
      <c r="IE3" s="752"/>
      <c r="IF3" s="752"/>
      <c r="IG3" s="752"/>
      <c r="IH3" s="752"/>
      <c r="II3" s="753"/>
      <c r="IJ3" s="754"/>
      <c r="IK3" s="751" t="s">
        <v>394</v>
      </c>
      <c r="IL3" s="752"/>
      <c r="IM3" s="752"/>
      <c r="IN3" s="752"/>
      <c r="IO3" s="752"/>
      <c r="IP3" s="753"/>
      <c r="IQ3" s="754"/>
      <c r="IR3" s="751" t="s">
        <v>394</v>
      </c>
      <c r="IS3" s="752"/>
      <c r="IT3" s="752"/>
      <c r="IU3" s="752"/>
      <c r="IV3" s="752"/>
      <c r="IW3" s="753"/>
      <c r="IX3" s="754"/>
      <c r="IY3" s="751" t="s">
        <v>394</v>
      </c>
      <c r="IZ3" s="752"/>
      <c r="JA3" s="752"/>
      <c r="JB3" s="752"/>
      <c r="JC3" s="752"/>
      <c r="JD3" s="753"/>
      <c r="JE3" s="754"/>
      <c r="JF3" s="751" t="s">
        <v>394</v>
      </c>
      <c r="JG3" s="752"/>
      <c r="JH3" s="752"/>
      <c r="JI3" s="752"/>
      <c r="JJ3" s="752"/>
      <c r="JK3" s="753"/>
      <c r="JL3" s="754"/>
      <c r="JM3" s="751" t="s">
        <v>395</v>
      </c>
      <c r="JN3" s="752"/>
      <c r="JO3" s="752"/>
      <c r="JP3" s="752"/>
      <c r="JQ3" s="752"/>
      <c r="JR3" s="753"/>
      <c r="JS3" s="754"/>
      <c r="JT3" s="751" t="s">
        <v>395</v>
      </c>
      <c r="JU3" s="752"/>
      <c r="JV3" s="752"/>
      <c r="JW3" s="752"/>
      <c r="JX3" s="752"/>
      <c r="JY3" s="753"/>
      <c r="JZ3" s="754"/>
      <c r="KA3" s="751" t="s">
        <v>395</v>
      </c>
      <c r="KB3" s="752"/>
      <c r="KC3" s="752"/>
      <c r="KD3" s="752"/>
      <c r="KE3" s="752"/>
      <c r="KF3" s="753"/>
      <c r="KG3" s="754"/>
      <c r="KH3" s="751" t="s">
        <v>395</v>
      </c>
      <c r="KI3" s="752"/>
      <c r="KJ3" s="752"/>
      <c r="KK3" s="752"/>
      <c r="KL3" s="752"/>
      <c r="KM3" s="753"/>
      <c r="KN3" s="754"/>
      <c r="KO3" s="751"/>
      <c r="KP3" s="752"/>
      <c r="KQ3" s="752"/>
      <c r="KR3" s="752"/>
      <c r="KS3" s="752"/>
      <c r="KT3" s="753"/>
      <c r="KU3" s="754"/>
      <c r="KV3" s="751"/>
      <c r="KW3" s="752"/>
      <c r="KX3" s="752"/>
      <c r="KY3" s="752"/>
      <c r="KZ3" s="752"/>
      <c r="LA3" s="753"/>
      <c r="LB3" s="754"/>
      <c r="LC3" s="751"/>
      <c r="LD3" s="752"/>
      <c r="LE3" s="752"/>
      <c r="LF3" s="752"/>
      <c r="LG3" s="752"/>
      <c r="LH3" s="753"/>
      <c r="LI3" s="754"/>
      <c r="LJ3" s="751"/>
      <c r="LK3" s="752"/>
      <c r="LL3" s="752"/>
      <c r="LM3" s="752"/>
      <c r="LN3" s="752"/>
      <c r="LO3" s="753"/>
      <c r="LP3" s="754"/>
      <c r="LQ3" s="751"/>
      <c r="LR3" s="752"/>
      <c r="LS3" s="752"/>
      <c r="LT3" s="752"/>
      <c r="LU3" s="752"/>
      <c r="LV3" s="753"/>
      <c r="LW3" s="754"/>
      <c r="LX3" s="458" t="str">
        <f>COUNT(G6:LW6)&amp;" "&amp;"ชม."</f>
        <v>40 ชม.</v>
      </c>
      <c r="LY3" s="750"/>
      <c r="LZ3" s="750"/>
      <c r="MA3" s="750"/>
      <c r="MB3" s="750"/>
      <c r="MC3" s="748"/>
    </row>
    <row r="4" spans="2:341" s="166" customFormat="1" ht="18" customHeight="1">
      <c r="B4" s="760"/>
      <c r="C4" s="763"/>
      <c r="D4" s="766"/>
      <c r="E4" s="766"/>
      <c r="F4" s="413" t="s">
        <v>396</v>
      </c>
      <c r="G4" s="472" t="s">
        <v>397</v>
      </c>
      <c r="H4" s="415" t="s">
        <v>398</v>
      </c>
      <c r="I4" s="415" t="s">
        <v>399</v>
      </c>
      <c r="J4" s="415" t="s">
        <v>400</v>
      </c>
      <c r="K4" s="437" t="s">
        <v>401</v>
      </c>
      <c r="L4" s="437" t="s">
        <v>402</v>
      </c>
      <c r="M4" s="478" t="s">
        <v>403</v>
      </c>
      <c r="N4" s="472" t="s">
        <v>397</v>
      </c>
      <c r="O4" s="415" t="s">
        <v>398</v>
      </c>
      <c r="P4" s="415" t="s">
        <v>399</v>
      </c>
      <c r="Q4" s="415" t="s">
        <v>400</v>
      </c>
      <c r="R4" s="437" t="s">
        <v>401</v>
      </c>
      <c r="S4" s="437" t="s">
        <v>402</v>
      </c>
      <c r="T4" s="478" t="s">
        <v>403</v>
      </c>
      <c r="U4" s="472" t="s">
        <v>397</v>
      </c>
      <c r="V4" s="415" t="s">
        <v>398</v>
      </c>
      <c r="W4" s="415" t="s">
        <v>399</v>
      </c>
      <c r="X4" s="415" t="s">
        <v>400</v>
      </c>
      <c r="Y4" s="437" t="s">
        <v>401</v>
      </c>
      <c r="Z4" s="437" t="s">
        <v>402</v>
      </c>
      <c r="AA4" s="478" t="s">
        <v>403</v>
      </c>
      <c r="AB4" s="472" t="s">
        <v>397</v>
      </c>
      <c r="AC4" s="415" t="s">
        <v>398</v>
      </c>
      <c r="AD4" s="415" t="s">
        <v>399</v>
      </c>
      <c r="AE4" s="415" t="s">
        <v>400</v>
      </c>
      <c r="AF4" s="437" t="s">
        <v>401</v>
      </c>
      <c r="AG4" s="437" t="s">
        <v>402</v>
      </c>
      <c r="AH4" s="478" t="s">
        <v>403</v>
      </c>
      <c r="AI4" s="472" t="s">
        <v>397</v>
      </c>
      <c r="AJ4" s="415" t="s">
        <v>398</v>
      </c>
      <c r="AK4" s="415" t="s">
        <v>399</v>
      </c>
      <c r="AL4" s="415" t="s">
        <v>400</v>
      </c>
      <c r="AM4" s="437" t="s">
        <v>401</v>
      </c>
      <c r="AN4" s="437" t="s">
        <v>402</v>
      </c>
      <c r="AO4" s="478" t="s">
        <v>403</v>
      </c>
      <c r="AP4" s="472" t="s">
        <v>397</v>
      </c>
      <c r="AQ4" s="415" t="s">
        <v>398</v>
      </c>
      <c r="AR4" s="415" t="s">
        <v>399</v>
      </c>
      <c r="AS4" s="415" t="s">
        <v>400</v>
      </c>
      <c r="AT4" s="437" t="s">
        <v>401</v>
      </c>
      <c r="AU4" s="437" t="s">
        <v>402</v>
      </c>
      <c r="AV4" s="478" t="s">
        <v>403</v>
      </c>
      <c r="AW4" s="472" t="s">
        <v>397</v>
      </c>
      <c r="AX4" s="415" t="s">
        <v>398</v>
      </c>
      <c r="AY4" s="415" t="s">
        <v>399</v>
      </c>
      <c r="AZ4" s="415" t="s">
        <v>400</v>
      </c>
      <c r="BA4" s="437" t="s">
        <v>401</v>
      </c>
      <c r="BB4" s="437" t="s">
        <v>402</v>
      </c>
      <c r="BC4" s="478" t="s">
        <v>403</v>
      </c>
      <c r="BD4" s="472" t="s">
        <v>397</v>
      </c>
      <c r="BE4" s="415" t="s">
        <v>398</v>
      </c>
      <c r="BF4" s="415" t="s">
        <v>399</v>
      </c>
      <c r="BG4" s="415" t="s">
        <v>400</v>
      </c>
      <c r="BH4" s="437" t="s">
        <v>401</v>
      </c>
      <c r="BI4" s="437" t="s">
        <v>402</v>
      </c>
      <c r="BJ4" s="478" t="s">
        <v>403</v>
      </c>
      <c r="BK4" s="472" t="s">
        <v>397</v>
      </c>
      <c r="BL4" s="415" t="s">
        <v>398</v>
      </c>
      <c r="BM4" s="415" t="s">
        <v>399</v>
      </c>
      <c r="BN4" s="415" t="s">
        <v>400</v>
      </c>
      <c r="BO4" s="437" t="s">
        <v>401</v>
      </c>
      <c r="BP4" s="437" t="s">
        <v>402</v>
      </c>
      <c r="BQ4" s="478" t="s">
        <v>403</v>
      </c>
      <c r="BR4" s="472" t="s">
        <v>397</v>
      </c>
      <c r="BS4" s="415" t="s">
        <v>398</v>
      </c>
      <c r="BT4" s="415" t="s">
        <v>399</v>
      </c>
      <c r="BU4" s="415" t="s">
        <v>400</v>
      </c>
      <c r="BV4" s="437" t="s">
        <v>401</v>
      </c>
      <c r="BW4" s="437" t="s">
        <v>402</v>
      </c>
      <c r="BX4" s="478" t="s">
        <v>403</v>
      </c>
      <c r="BY4" s="472" t="s">
        <v>397</v>
      </c>
      <c r="BZ4" s="415" t="s">
        <v>398</v>
      </c>
      <c r="CA4" s="415" t="s">
        <v>399</v>
      </c>
      <c r="CB4" s="415" t="s">
        <v>400</v>
      </c>
      <c r="CC4" s="437" t="s">
        <v>401</v>
      </c>
      <c r="CD4" s="437" t="s">
        <v>402</v>
      </c>
      <c r="CE4" s="478" t="s">
        <v>403</v>
      </c>
      <c r="CF4" s="472" t="s">
        <v>397</v>
      </c>
      <c r="CG4" s="415" t="s">
        <v>398</v>
      </c>
      <c r="CH4" s="415" t="s">
        <v>399</v>
      </c>
      <c r="CI4" s="415" t="s">
        <v>400</v>
      </c>
      <c r="CJ4" s="437" t="s">
        <v>401</v>
      </c>
      <c r="CK4" s="437" t="s">
        <v>402</v>
      </c>
      <c r="CL4" s="478" t="s">
        <v>403</v>
      </c>
      <c r="CM4" s="472" t="s">
        <v>397</v>
      </c>
      <c r="CN4" s="415" t="s">
        <v>398</v>
      </c>
      <c r="CO4" s="415" t="s">
        <v>399</v>
      </c>
      <c r="CP4" s="415" t="s">
        <v>400</v>
      </c>
      <c r="CQ4" s="437" t="s">
        <v>401</v>
      </c>
      <c r="CR4" s="437" t="s">
        <v>402</v>
      </c>
      <c r="CS4" s="478" t="s">
        <v>403</v>
      </c>
      <c r="CT4" s="472" t="s">
        <v>397</v>
      </c>
      <c r="CU4" s="415" t="s">
        <v>398</v>
      </c>
      <c r="CV4" s="415" t="s">
        <v>399</v>
      </c>
      <c r="CW4" s="415" t="s">
        <v>400</v>
      </c>
      <c r="CX4" s="437" t="s">
        <v>401</v>
      </c>
      <c r="CY4" s="437" t="s">
        <v>402</v>
      </c>
      <c r="CZ4" s="478" t="s">
        <v>403</v>
      </c>
      <c r="DA4" s="472" t="s">
        <v>397</v>
      </c>
      <c r="DB4" s="415" t="s">
        <v>398</v>
      </c>
      <c r="DC4" s="415" t="s">
        <v>399</v>
      </c>
      <c r="DD4" s="415" t="s">
        <v>400</v>
      </c>
      <c r="DE4" s="437" t="s">
        <v>401</v>
      </c>
      <c r="DF4" s="437" t="s">
        <v>402</v>
      </c>
      <c r="DG4" s="478" t="s">
        <v>403</v>
      </c>
      <c r="DH4" s="472" t="s">
        <v>397</v>
      </c>
      <c r="DI4" s="415" t="s">
        <v>398</v>
      </c>
      <c r="DJ4" s="415" t="s">
        <v>399</v>
      </c>
      <c r="DK4" s="415" t="s">
        <v>400</v>
      </c>
      <c r="DL4" s="437" t="s">
        <v>401</v>
      </c>
      <c r="DM4" s="437" t="s">
        <v>402</v>
      </c>
      <c r="DN4" s="478" t="s">
        <v>403</v>
      </c>
      <c r="DO4" s="472" t="s">
        <v>397</v>
      </c>
      <c r="DP4" s="415" t="s">
        <v>398</v>
      </c>
      <c r="DQ4" s="415" t="s">
        <v>399</v>
      </c>
      <c r="DR4" s="415" t="s">
        <v>400</v>
      </c>
      <c r="DS4" s="437" t="s">
        <v>401</v>
      </c>
      <c r="DT4" s="437" t="s">
        <v>402</v>
      </c>
      <c r="DU4" s="478" t="s">
        <v>403</v>
      </c>
      <c r="DV4" s="472" t="s">
        <v>397</v>
      </c>
      <c r="DW4" s="415" t="s">
        <v>398</v>
      </c>
      <c r="DX4" s="415" t="s">
        <v>399</v>
      </c>
      <c r="DY4" s="415" t="s">
        <v>400</v>
      </c>
      <c r="DZ4" s="437" t="s">
        <v>401</v>
      </c>
      <c r="EA4" s="437" t="s">
        <v>402</v>
      </c>
      <c r="EB4" s="478" t="s">
        <v>403</v>
      </c>
      <c r="EC4" s="472" t="s">
        <v>397</v>
      </c>
      <c r="ED4" s="415" t="s">
        <v>398</v>
      </c>
      <c r="EE4" s="415" t="s">
        <v>399</v>
      </c>
      <c r="EF4" s="415" t="s">
        <v>400</v>
      </c>
      <c r="EG4" s="437" t="s">
        <v>401</v>
      </c>
      <c r="EH4" s="437" t="s">
        <v>402</v>
      </c>
      <c r="EI4" s="478" t="s">
        <v>403</v>
      </c>
      <c r="EJ4" s="472" t="s">
        <v>397</v>
      </c>
      <c r="EK4" s="415" t="s">
        <v>398</v>
      </c>
      <c r="EL4" s="415" t="s">
        <v>399</v>
      </c>
      <c r="EM4" s="415" t="s">
        <v>400</v>
      </c>
      <c r="EN4" s="437" t="s">
        <v>401</v>
      </c>
      <c r="EO4" s="437" t="s">
        <v>402</v>
      </c>
      <c r="EP4" s="478" t="s">
        <v>403</v>
      </c>
      <c r="EQ4" s="472" t="s">
        <v>397</v>
      </c>
      <c r="ER4" s="415" t="s">
        <v>398</v>
      </c>
      <c r="ES4" s="415" t="s">
        <v>399</v>
      </c>
      <c r="ET4" s="415" t="s">
        <v>400</v>
      </c>
      <c r="EU4" s="437" t="s">
        <v>401</v>
      </c>
      <c r="EV4" s="437" t="s">
        <v>402</v>
      </c>
      <c r="EW4" s="478" t="s">
        <v>403</v>
      </c>
      <c r="EX4" s="472" t="s">
        <v>397</v>
      </c>
      <c r="EY4" s="415" t="s">
        <v>398</v>
      </c>
      <c r="EZ4" s="415" t="s">
        <v>399</v>
      </c>
      <c r="FA4" s="415" t="s">
        <v>400</v>
      </c>
      <c r="FB4" s="437" t="s">
        <v>401</v>
      </c>
      <c r="FC4" s="437" t="s">
        <v>402</v>
      </c>
      <c r="FD4" s="478" t="s">
        <v>403</v>
      </c>
      <c r="FE4" s="472" t="s">
        <v>397</v>
      </c>
      <c r="FF4" s="415" t="s">
        <v>398</v>
      </c>
      <c r="FG4" s="415" t="s">
        <v>399</v>
      </c>
      <c r="FH4" s="415" t="s">
        <v>400</v>
      </c>
      <c r="FI4" s="437" t="s">
        <v>401</v>
      </c>
      <c r="FJ4" s="437" t="s">
        <v>402</v>
      </c>
      <c r="FK4" s="478" t="s">
        <v>403</v>
      </c>
      <c r="FL4" s="472" t="s">
        <v>397</v>
      </c>
      <c r="FM4" s="415" t="s">
        <v>398</v>
      </c>
      <c r="FN4" s="415" t="s">
        <v>399</v>
      </c>
      <c r="FO4" s="415" t="s">
        <v>400</v>
      </c>
      <c r="FP4" s="437" t="s">
        <v>401</v>
      </c>
      <c r="FQ4" s="437" t="s">
        <v>402</v>
      </c>
      <c r="FR4" s="478" t="s">
        <v>403</v>
      </c>
      <c r="FS4" s="472" t="s">
        <v>397</v>
      </c>
      <c r="FT4" s="415" t="s">
        <v>398</v>
      </c>
      <c r="FU4" s="415" t="s">
        <v>399</v>
      </c>
      <c r="FV4" s="415" t="s">
        <v>400</v>
      </c>
      <c r="FW4" s="437" t="s">
        <v>401</v>
      </c>
      <c r="FX4" s="437" t="s">
        <v>402</v>
      </c>
      <c r="FY4" s="478" t="s">
        <v>403</v>
      </c>
      <c r="FZ4" s="472" t="s">
        <v>397</v>
      </c>
      <c r="GA4" s="415" t="s">
        <v>398</v>
      </c>
      <c r="GB4" s="415" t="s">
        <v>399</v>
      </c>
      <c r="GC4" s="415" t="s">
        <v>400</v>
      </c>
      <c r="GD4" s="437" t="s">
        <v>401</v>
      </c>
      <c r="GE4" s="437" t="s">
        <v>402</v>
      </c>
      <c r="GF4" s="478" t="s">
        <v>403</v>
      </c>
      <c r="GG4" s="472" t="s">
        <v>397</v>
      </c>
      <c r="GH4" s="415" t="s">
        <v>398</v>
      </c>
      <c r="GI4" s="415" t="s">
        <v>399</v>
      </c>
      <c r="GJ4" s="415" t="s">
        <v>400</v>
      </c>
      <c r="GK4" s="437" t="s">
        <v>401</v>
      </c>
      <c r="GL4" s="437" t="s">
        <v>402</v>
      </c>
      <c r="GM4" s="478" t="s">
        <v>403</v>
      </c>
      <c r="GN4" s="472" t="s">
        <v>397</v>
      </c>
      <c r="GO4" s="415" t="s">
        <v>398</v>
      </c>
      <c r="GP4" s="415" t="s">
        <v>399</v>
      </c>
      <c r="GQ4" s="415" t="s">
        <v>400</v>
      </c>
      <c r="GR4" s="437" t="s">
        <v>401</v>
      </c>
      <c r="GS4" s="437" t="s">
        <v>402</v>
      </c>
      <c r="GT4" s="478" t="s">
        <v>403</v>
      </c>
      <c r="GU4" s="472" t="s">
        <v>397</v>
      </c>
      <c r="GV4" s="415" t="s">
        <v>398</v>
      </c>
      <c r="GW4" s="415" t="s">
        <v>399</v>
      </c>
      <c r="GX4" s="415" t="s">
        <v>400</v>
      </c>
      <c r="GY4" s="437" t="s">
        <v>401</v>
      </c>
      <c r="GZ4" s="437" t="s">
        <v>402</v>
      </c>
      <c r="HA4" s="478" t="s">
        <v>403</v>
      </c>
      <c r="HB4" s="472" t="s">
        <v>397</v>
      </c>
      <c r="HC4" s="415" t="s">
        <v>398</v>
      </c>
      <c r="HD4" s="415" t="s">
        <v>399</v>
      </c>
      <c r="HE4" s="415" t="s">
        <v>400</v>
      </c>
      <c r="HF4" s="437" t="s">
        <v>401</v>
      </c>
      <c r="HG4" s="437" t="s">
        <v>402</v>
      </c>
      <c r="HH4" s="478" t="s">
        <v>403</v>
      </c>
      <c r="HI4" s="472" t="s">
        <v>397</v>
      </c>
      <c r="HJ4" s="415" t="s">
        <v>398</v>
      </c>
      <c r="HK4" s="415" t="s">
        <v>399</v>
      </c>
      <c r="HL4" s="415" t="s">
        <v>400</v>
      </c>
      <c r="HM4" s="437" t="s">
        <v>401</v>
      </c>
      <c r="HN4" s="437" t="s">
        <v>402</v>
      </c>
      <c r="HO4" s="478" t="s">
        <v>403</v>
      </c>
      <c r="HP4" s="472" t="s">
        <v>397</v>
      </c>
      <c r="HQ4" s="415" t="s">
        <v>398</v>
      </c>
      <c r="HR4" s="415" t="s">
        <v>399</v>
      </c>
      <c r="HS4" s="415" t="s">
        <v>400</v>
      </c>
      <c r="HT4" s="437" t="s">
        <v>401</v>
      </c>
      <c r="HU4" s="437" t="s">
        <v>402</v>
      </c>
      <c r="HV4" s="478" t="s">
        <v>403</v>
      </c>
      <c r="HW4" s="472" t="s">
        <v>397</v>
      </c>
      <c r="HX4" s="415" t="s">
        <v>398</v>
      </c>
      <c r="HY4" s="415" t="s">
        <v>399</v>
      </c>
      <c r="HZ4" s="415" t="s">
        <v>400</v>
      </c>
      <c r="IA4" s="437" t="s">
        <v>401</v>
      </c>
      <c r="IB4" s="437" t="s">
        <v>402</v>
      </c>
      <c r="IC4" s="478" t="s">
        <v>403</v>
      </c>
      <c r="ID4" s="472" t="s">
        <v>397</v>
      </c>
      <c r="IE4" s="415" t="s">
        <v>398</v>
      </c>
      <c r="IF4" s="415" t="s">
        <v>399</v>
      </c>
      <c r="IG4" s="415" t="s">
        <v>400</v>
      </c>
      <c r="IH4" s="437" t="s">
        <v>401</v>
      </c>
      <c r="II4" s="437" t="s">
        <v>402</v>
      </c>
      <c r="IJ4" s="478" t="s">
        <v>403</v>
      </c>
      <c r="IK4" s="472" t="s">
        <v>397</v>
      </c>
      <c r="IL4" s="415" t="s">
        <v>398</v>
      </c>
      <c r="IM4" s="415" t="s">
        <v>399</v>
      </c>
      <c r="IN4" s="415" t="s">
        <v>400</v>
      </c>
      <c r="IO4" s="437" t="s">
        <v>401</v>
      </c>
      <c r="IP4" s="437" t="s">
        <v>402</v>
      </c>
      <c r="IQ4" s="478" t="s">
        <v>403</v>
      </c>
      <c r="IR4" s="472" t="s">
        <v>397</v>
      </c>
      <c r="IS4" s="415" t="s">
        <v>398</v>
      </c>
      <c r="IT4" s="415" t="s">
        <v>399</v>
      </c>
      <c r="IU4" s="415" t="s">
        <v>400</v>
      </c>
      <c r="IV4" s="437" t="s">
        <v>401</v>
      </c>
      <c r="IW4" s="437" t="s">
        <v>402</v>
      </c>
      <c r="IX4" s="478" t="s">
        <v>403</v>
      </c>
      <c r="IY4" s="472" t="s">
        <v>397</v>
      </c>
      <c r="IZ4" s="415" t="s">
        <v>398</v>
      </c>
      <c r="JA4" s="415" t="s">
        <v>399</v>
      </c>
      <c r="JB4" s="415" t="s">
        <v>400</v>
      </c>
      <c r="JC4" s="437" t="s">
        <v>401</v>
      </c>
      <c r="JD4" s="437" t="s">
        <v>402</v>
      </c>
      <c r="JE4" s="478" t="s">
        <v>403</v>
      </c>
      <c r="JF4" s="472" t="s">
        <v>397</v>
      </c>
      <c r="JG4" s="415" t="s">
        <v>398</v>
      </c>
      <c r="JH4" s="415" t="s">
        <v>399</v>
      </c>
      <c r="JI4" s="415" t="s">
        <v>400</v>
      </c>
      <c r="JJ4" s="437" t="s">
        <v>401</v>
      </c>
      <c r="JK4" s="437" t="s">
        <v>402</v>
      </c>
      <c r="JL4" s="478" t="s">
        <v>403</v>
      </c>
      <c r="JM4" s="472" t="s">
        <v>397</v>
      </c>
      <c r="JN4" s="415" t="s">
        <v>398</v>
      </c>
      <c r="JO4" s="415" t="s">
        <v>399</v>
      </c>
      <c r="JP4" s="415" t="s">
        <v>400</v>
      </c>
      <c r="JQ4" s="437" t="s">
        <v>401</v>
      </c>
      <c r="JR4" s="437" t="s">
        <v>402</v>
      </c>
      <c r="JS4" s="478" t="s">
        <v>403</v>
      </c>
      <c r="JT4" s="472" t="s">
        <v>397</v>
      </c>
      <c r="JU4" s="415" t="s">
        <v>398</v>
      </c>
      <c r="JV4" s="415" t="s">
        <v>399</v>
      </c>
      <c r="JW4" s="415" t="s">
        <v>400</v>
      </c>
      <c r="JX4" s="437" t="s">
        <v>401</v>
      </c>
      <c r="JY4" s="437" t="s">
        <v>402</v>
      </c>
      <c r="JZ4" s="478" t="s">
        <v>403</v>
      </c>
      <c r="KA4" s="472" t="s">
        <v>397</v>
      </c>
      <c r="KB4" s="415" t="s">
        <v>398</v>
      </c>
      <c r="KC4" s="415" t="s">
        <v>399</v>
      </c>
      <c r="KD4" s="415" t="s">
        <v>400</v>
      </c>
      <c r="KE4" s="437" t="s">
        <v>401</v>
      </c>
      <c r="KF4" s="437" t="s">
        <v>402</v>
      </c>
      <c r="KG4" s="438" t="s">
        <v>403</v>
      </c>
      <c r="KH4" s="414" t="s">
        <v>397</v>
      </c>
      <c r="KI4" s="415" t="s">
        <v>398</v>
      </c>
      <c r="KJ4" s="415" t="s">
        <v>399</v>
      </c>
      <c r="KK4" s="415" t="s">
        <v>400</v>
      </c>
      <c r="KL4" s="437" t="s">
        <v>401</v>
      </c>
      <c r="KM4" s="437" t="s">
        <v>402</v>
      </c>
      <c r="KN4" s="438" t="s">
        <v>403</v>
      </c>
      <c r="KO4" s="414" t="s">
        <v>397</v>
      </c>
      <c r="KP4" s="415" t="s">
        <v>398</v>
      </c>
      <c r="KQ4" s="415" t="s">
        <v>399</v>
      </c>
      <c r="KR4" s="415" t="s">
        <v>400</v>
      </c>
      <c r="KS4" s="437" t="s">
        <v>401</v>
      </c>
      <c r="KT4" s="437" t="s">
        <v>402</v>
      </c>
      <c r="KU4" s="438" t="s">
        <v>403</v>
      </c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48" t="s">
        <v>404</v>
      </c>
      <c r="LY4" s="748" t="s">
        <v>405</v>
      </c>
      <c r="LZ4" s="748" t="s">
        <v>406</v>
      </c>
      <c r="MA4" s="748" t="s">
        <v>407</v>
      </c>
      <c r="MB4" s="748" t="s">
        <v>408</v>
      </c>
      <c r="MC4" s="748"/>
    </row>
    <row r="5" spans="2:341" ht="18" customHeight="1">
      <c r="B5" s="760"/>
      <c r="C5" s="763"/>
      <c r="D5" s="766"/>
      <c r="E5" s="766"/>
      <c r="F5" s="413" t="s">
        <v>376</v>
      </c>
      <c r="G5" s="473"/>
      <c r="H5" s="417"/>
      <c r="I5" s="417"/>
      <c r="J5" s="417"/>
      <c r="K5" s="417">
        <v>18</v>
      </c>
      <c r="L5" s="440"/>
      <c r="M5" s="479"/>
      <c r="N5" s="480"/>
      <c r="O5" s="417"/>
      <c r="P5" s="417"/>
      <c r="Q5" s="417"/>
      <c r="R5" s="417">
        <v>25</v>
      </c>
      <c r="S5" s="440"/>
      <c r="T5" s="489"/>
      <c r="U5" s="473"/>
      <c r="V5" s="417"/>
      <c r="W5" s="417"/>
      <c r="X5" s="417"/>
      <c r="Y5" s="417">
        <v>1</v>
      </c>
      <c r="Z5" s="440"/>
      <c r="AA5" s="479"/>
      <c r="AB5" s="473"/>
      <c r="AC5" s="417"/>
      <c r="AD5" s="417"/>
      <c r="AE5" s="417"/>
      <c r="AF5" s="417">
        <v>1</v>
      </c>
      <c r="AG5" s="440"/>
      <c r="AH5" s="479"/>
      <c r="AI5" s="473"/>
      <c r="AJ5" s="417"/>
      <c r="AK5" s="417"/>
      <c r="AL5" s="417"/>
      <c r="AM5" s="417">
        <v>8</v>
      </c>
      <c r="AN5" s="440"/>
      <c r="AO5" s="479"/>
      <c r="AP5" s="480"/>
      <c r="AQ5" s="417"/>
      <c r="AR5" s="417"/>
      <c r="AS5" s="417"/>
      <c r="AT5" s="417">
        <v>15</v>
      </c>
      <c r="AU5" s="440"/>
      <c r="AV5" s="489"/>
      <c r="AW5" s="473"/>
      <c r="AX5" s="417"/>
      <c r="AY5" s="417"/>
      <c r="AZ5" s="417"/>
      <c r="BA5" s="417">
        <v>22</v>
      </c>
      <c r="BB5" s="440"/>
      <c r="BC5" s="479"/>
      <c r="BD5" s="473"/>
      <c r="BE5" s="417"/>
      <c r="BF5" s="417"/>
      <c r="BG5" s="417"/>
      <c r="BH5" s="417">
        <v>29</v>
      </c>
      <c r="BI5" s="440"/>
      <c r="BJ5" s="479"/>
      <c r="BK5" s="473"/>
      <c r="BL5" s="417"/>
      <c r="BM5" s="417"/>
      <c r="BN5" s="417"/>
      <c r="BO5" s="417">
        <v>6</v>
      </c>
      <c r="BP5" s="440"/>
      <c r="BQ5" s="479"/>
      <c r="BR5" s="473"/>
      <c r="BS5" s="417"/>
      <c r="BT5" s="417"/>
      <c r="BU5" s="417"/>
      <c r="BV5" s="417">
        <v>13</v>
      </c>
      <c r="BW5" s="440"/>
      <c r="BX5" s="479"/>
      <c r="BY5" s="473"/>
      <c r="BZ5" s="417"/>
      <c r="CA5" s="417"/>
      <c r="CB5" s="417"/>
      <c r="CC5" s="417">
        <v>20</v>
      </c>
      <c r="CD5" s="440"/>
      <c r="CE5" s="479"/>
      <c r="CF5" s="473"/>
      <c r="CG5" s="417"/>
      <c r="CH5" s="417"/>
      <c r="CI5" s="417"/>
      <c r="CJ5" s="417">
        <v>27</v>
      </c>
      <c r="CK5" s="440"/>
      <c r="CL5" s="479"/>
      <c r="CM5" s="473"/>
      <c r="CN5" s="417"/>
      <c r="CO5" s="417"/>
      <c r="CP5" s="417"/>
      <c r="CQ5" s="417">
        <v>3</v>
      </c>
      <c r="CR5" s="440"/>
      <c r="CS5" s="479"/>
      <c r="CT5" s="480"/>
      <c r="CU5" s="417"/>
      <c r="CV5" s="417"/>
      <c r="CW5" s="417"/>
      <c r="CX5" s="417">
        <v>10</v>
      </c>
      <c r="CY5" s="440"/>
      <c r="CZ5" s="489"/>
      <c r="DA5" s="473"/>
      <c r="DB5" s="417"/>
      <c r="DC5" s="417"/>
      <c r="DD5" s="417"/>
      <c r="DE5" s="417">
        <v>17</v>
      </c>
      <c r="DF5" s="440"/>
      <c r="DG5" s="479"/>
      <c r="DH5" s="473"/>
      <c r="DI5" s="417"/>
      <c r="DJ5" s="417"/>
      <c r="DK5" s="417"/>
      <c r="DL5" s="417">
        <v>24</v>
      </c>
      <c r="DM5" s="440"/>
      <c r="DN5" s="479"/>
      <c r="DO5" s="473"/>
      <c r="DP5" s="417"/>
      <c r="DQ5" s="417"/>
      <c r="DR5" s="417"/>
      <c r="DS5" s="417">
        <v>31</v>
      </c>
      <c r="DT5" s="440"/>
      <c r="DU5" s="479"/>
      <c r="DV5" s="480"/>
      <c r="DW5" s="417"/>
      <c r="DX5" s="417"/>
      <c r="DY5" s="417"/>
      <c r="DZ5" s="417">
        <v>7</v>
      </c>
      <c r="EA5" s="440"/>
      <c r="EB5" s="489"/>
      <c r="EC5" s="473"/>
      <c r="ED5" s="417"/>
      <c r="EE5" s="417"/>
      <c r="EF5" s="417"/>
      <c r="EG5" s="417">
        <v>14</v>
      </c>
      <c r="EH5" s="440"/>
      <c r="EI5" s="479"/>
      <c r="EJ5" s="473"/>
      <c r="EK5" s="417"/>
      <c r="EL5" s="417"/>
      <c r="EM5" s="417"/>
      <c r="EN5" s="417">
        <v>21</v>
      </c>
      <c r="EO5" s="440"/>
      <c r="EP5" s="479"/>
      <c r="EQ5" s="473"/>
      <c r="ER5" s="417"/>
      <c r="ES5" s="417"/>
      <c r="ET5" s="417"/>
      <c r="EU5" s="417">
        <v>28</v>
      </c>
      <c r="EV5" s="440"/>
      <c r="EW5" s="479"/>
      <c r="EX5" s="473"/>
      <c r="EY5" s="417"/>
      <c r="EZ5" s="417"/>
      <c r="FA5" s="417"/>
      <c r="FB5" s="417">
        <v>5</v>
      </c>
      <c r="FC5" s="440"/>
      <c r="FD5" s="479"/>
      <c r="FE5" s="473"/>
      <c r="FF5" s="417"/>
      <c r="FG5" s="417"/>
      <c r="FH5" s="417"/>
      <c r="FI5" s="417">
        <v>2</v>
      </c>
      <c r="FJ5" s="440"/>
      <c r="FK5" s="479"/>
      <c r="FL5" s="480"/>
      <c r="FM5" s="417"/>
      <c r="FN5" s="417"/>
      <c r="FO5" s="417"/>
      <c r="FP5" s="417">
        <v>9</v>
      </c>
      <c r="FQ5" s="440"/>
      <c r="FR5" s="489"/>
      <c r="FS5" s="473"/>
      <c r="FT5" s="417"/>
      <c r="FU5" s="417"/>
      <c r="FV5" s="417"/>
      <c r="FW5" s="417">
        <v>23</v>
      </c>
      <c r="FX5" s="440"/>
      <c r="FY5" s="479"/>
      <c r="FZ5" s="473"/>
      <c r="GA5" s="417"/>
      <c r="GB5" s="417"/>
      <c r="GC5" s="417"/>
      <c r="GD5" s="417">
        <v>30</v>
      </c>
      <c r="GE5" s="440"/>
      <c r="GF5" s="479"/>
      <c r="GG5" s="473"/>
      <c r="GH5" s="417"/>
      <c r="GI5" s="417"/>
      <c r="GJ5" s="417"/>
      <c r="GK5" s="417">
        <v>7</v>
      </c>
      <c r="GL5" s="440"/>
      <c r="GM5" s="479"/>
      <c r="GN5" s="473"/>
      <c r="GO5" s="417"/>
      <c r="GP5" s="417"/>
      <c r="GQ5" s="417"/>
      <c r="GR5" s="417">
        <v>14</v>
      </c>
      <c r="GS5" s="440"/>
      <c r="GT5" s="479"/>
      <c r="GU5" s="473"/>
      <c r="GV5" s="417"/>
      <c r="GW5" s="417"/>
      <c r="GX5" s="417"/>
      <c r="GY5" s="417">
        <v>21</v>
      </c>
      <c r="GZ5" s="440"/>
      <c r="HA5" s="479"/>
      <c r="HB5" s="480"/>
      <c r="HC5" s="417"/>
      <c r="HD5" s="417"/>
      <c r="HE5" s="417"/>
      <c r="HF5" s="417">
        <v>28</v>
      </c>
      <c r="HG5" s="440"/>
      <c r="HH5" s="489"/>
      <c r="HI5" s="473"/>
      <c r="HJ5" s="417"/>
      <c r="HK5" s="417"/>
      <c r="HL5" s="417"/>
      <c r="HM5" s="417">
        <v>4</v>
      </c>
      <c r="HN5" s="440"/>
      <c r="HO5" s="479"/>
      <c r="HP5" s="473"/>
      <c r="HQ5" s="417"/>
      <c r="HR5" s="417"/>
      <c r="HS5" s="417"/>
      <c r="HT5" s="417">
        <v>11</v>
      </c>
      <c r="HU5" s="440"/>
      <c r="HV5" s="479"/>
      <c r="HW5" s="473"/>
      <c r="HX5" s="417"/>
      <c r="HY5" s="417"/>
      <c r="HZ5" s="417"/>
      <c r="IA5" s="417">
        <v>18</v>
      </c>
      <c r="IB5" s="440"/>
      <c r="IC5" s="479"/>
      <c r="ID5" s="473"/>
      <c r="IE5" s="417"/>
      <c r="IF5" s="417"/>
      <c r="IG5" s="417"/>
      <c r="IH5" s="417">
        <v>25</v>
      </c>
      <c r="II5" s="440"/>
      <c r="IJ5" s="479"/>
      <c r="IK5" s="473"/>
      <c r="IL5" s="417"/>
      <c r="IM5" s="417"/>
      <c r="IN5" s="417"/>
      <c r="IO5" s="417">
        <v>1</v>
      </c>
      <c r="IP5" s="440"/>
      <c r="IQ5" s="479"/>
      <c r="IR5" s="480"/>
      <c r="IS5" s="417"/>
      <c r="IT5" s="417"/>
      <c r="IU5" s="417"/>
      <c r="IV5" s="417">
        <v>8</v>
      </c>
      <c r="IW5" s="440"/>
      <c r="IX5" s="489"/>
      <c r="IY5" s="473"/>
      <c r="IZ5" s="417"/>
      <c r="JA5" s="417"/>
      <c r="JB5" s="417"/>
      <c r="JC5" s="417">
        <v>15</v>
      </c>
      <c r="JD5" s="440"/>
      <c r="JE5" s="479"/>
      <c r="JF5" s="473"/>
      <c r="JG5" s="417"/>
      <c r="JH5" s="417"/>
      <c r="JI5" s="417"/>
      <c r="JJ5" s="417">
        <v>22</v>
      </c>
      <c r="JK5" s="440"/>
      <c r="JL5" s="479"/>
      <c r="JM5" s="473"/>
      <c r="JN5" s="417"/>
      <c r="JO5" s="417"/>
      <c r="JP5" s="417"/>
      <c r="JQ5" s="417">
        <v>7</v>
      </c>
      <c r="JR5" s="440"/>
      <c r="JS5" s="479"/>
      <c r="JT5" s="473"/>
      <c r="JU5" s="417"/>
      <c r="JV5" s="417"/>
      <c r="JW5" s="417"/>
      <c r="JX5" s="417">
        <v>14</v>
      </c>
      <c r="JY5" s="440"/>
      <c r="JZ5" s="479"/>
      <c r="KA5" s="473"/>
      <c r="KB5" s="417"/>
      <c r="KC5" s="417"/>
      <c r="KD5" s="417"/>
      <c r="KE5" s="417"/>
      <c r="KF5" s="440"/>
      <c r="KG5" s="441"/>
      <c r="KH5" s="442"/>
      <c r="KI5" s="417"/>
      <c r="KJ5" s="417"/>
      <c r="KK5" s="417"/>
      <c r="KL5" s="417"/>
      <c r="KM5" s="440"/>
      <c r="KN5" s="440"/>
      <c r="KO5" s="416"/>
      <c r="KP5" s="417"/>
      <c r="KQ5" s="417"/>
      <c r="KR5" s="417"/>
      <c r="KS5" s="417"/>
      <c r="KT5" s="440"/>
      <c r="KU5" s="441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48"/>
      <c r="LY5" s="748"/>
      <c r="LZ5" s="748"/>
      <c r="MA5" s="748"/>
      <c r="MB5" s="748"/>
      <c r="MC5" s="748"/>
    </row>
    <row r="6" spans="2:341" ht="18" customHeight="1">
      <c r="B6" s="761"/>
      <c r="C6" s="764"/>
      <c r="D6" s="767"/>
      <c r="E6" s="767"/>
      <c r="F6" s="418" t="s">
        <v>409</v>
      </c>
      <c r="G6" s="474"/>
      <c r="H6" s="420"/>
      <c r="I6" s="420"/>
      <c r="J6" s="420"/>
      <c r="K6" s="420">
        <v>1</v>
      </c>
      <c r="L6" s="420"/>
      <c r="M6" s="474"/>
      <c r="N6" s="481"/>
      <c r="O6" s="482"/>
      <c r="P6" s="420"/>
      <c r="Q6" s="420"/>
      <c r="R6" s="420">
        <v>2</v>
      </c>
      <c r="S6" s="420"/>
      <c r="T6" s="474"/>
      <c r="U6" s="474"/>
      <c r="V6" s="420"/>
      <c r="W6" s="420"/>
      <c r="X6" s="420"/>
      <c r="Y6" s="417">
        <v>3</v>
      </c>
      <c r="Z6" s="440"/>
      <c r="AA6" s="479"/>
      <c r="AB6" s="473"/>
      <c r="AC6" s="420"/>
      <c r="AD6" s="420"/>
      <c r="AE6" s="420"/>
      <c r="AF6" s="420">
        <v>4</v>
      </c>
      <c r="AG6" s="420"/>
      <c r="AH6" s="474"/>
      <c r="AI6" s="474"/>
      <c r="AJ6" s="420"/>
      <c r="AK6" s="420"/>
      <c r="AL6" s="420"/>
      <c r="AM6" s="420">
        <v>5</v>
      </c>
      <c r="AN6" s="443"/>
      <c r="AO6" s="493"/>
      <c r="AP6" s="494"/>
      <c r="AQ6" s="420"/>
      <c r="AR6" s="420"/>
      <c r="AS6" s="420"/>
      <c r="AT6" s="420">
        <v>6</v>
      </c>
      <c r="AU6" s="443"/>
      <c r="AV6" s="495"/>
      <c r="AW6" s="496"/>
      <c r="AX6" s="420"/>
      <c r="AY6" s="420"/>
      <c r="AZ6" s="420"/>
      <c r="BA6" s="420">
        <v>7</v>
      </c>
      <c r="BB6" s="443"/>
      <c r="BC6" s="493"/>
      <c r="BD6" s="496"/>
      <c r="BE6" s="420"/>
      <c r="BF6" s="420"/>
      <c r="BG6" s="420"/>
      <c r="BH6" s="420">
        <v>8</v>
      </c>
      <c r="BI6" s="443"/>
      <c r="BJ6" s="493"/>
      <c r="BK6" s="496"/>
      <c r="BL6" s="420"/>
      <c r="BM6" s="420"/>
      <c r="BN6" s="420"/>
      <c r="BO6" s="420">
        <v>9</v>
      </c>
      <c r="BP6" s="443"/>
      <c r="BQ6" s="493"/>
      <c r="BR6" s="496"/>
      <c r="BS6" s="420"/>
      <c r="BT6" s="420"/>
      <c r="BU6" s="420"/>
      <c r="BV6" s="420">
        <v>10</v>
      </c>
      <c r="BW6" s="443"/>
      <c r="BX6" s="493"/>
      <c r="BY6" s="496"/>
      <c r="BZ6" s="420"/>
      <c r="CA6" s="420"/>
      <c r="CB6" s="420"/>
      <c r="CC6" s="420">
        <v>11</v>
      </c>
      <c r="CD6" s="443"/>
      <c r="CE6" s="493"/>
      <c r="CF6" s="496"/>
      <c r="CG6" s="420"/>
      <c r="CH6" s="420"/>
      <c r="CI6" s="420"/>
      <c r="CJ6" s="420">
        <v>12</v>
      </c>
      <c r="CK6" s="443"/>
      <c r="CL6" s="493"/>
      <c r="CM6" s="496"/>
      <c r="CN6" s="420"/>
      <c r="CO6" s="420"/>
      <c r="CP6" s="420"/>
      <c r="CQ6" s="420">
        <v>13</v>
      </c>
      <c r="CR6" s="443"/>
      <c r="CS6" s="493"/>
      <c r="CT6" s="494"/>
      <c r="CU6" s="420"/>
      <c r="CV6" s="420"/>
      <c r="CW6" s="420"/>
      <c r="CX6" s="420">
        <v>14</v>
      </c>
      <c r="CY6" s="443"/>
      <c r="CZ6" s="495"/>
      <c r="DA6" s="496"/>
      <c r="DB6" s="420"/>
      <c r="DC6" s="420"/>
      <c r="DD6" s="420"/>
      <c r="DE6" s="420">
        <v>15</v>
      </c>
      <c r="DF6" s="443"/>
      <c r="DG6" s="493"/>
      <c r="DH6" s="496"/>
      <c r="DI6" s="420"/>
      <c r="DJ6" s="420"/>
      <c r="DK6" s="420"/>
      <c r="DL6" s="420">
        <v>16</v>
      </c>
      <c r="DM6" s="443"/>
      <c r="DN6" s="493"/>
      <c r="DO6" s="496"/>
      <c r="DP6" s="420"/>
      <c r="DQ6" s="420"/>
      <c r="DR6" s="420"/>
      <c r="DS6" s="420">
        <v>17</v>
      </c>
      <c r="DT6" s="443"/>
      <c r="DU6" s="493"/>
      <c r="DV6" s="494"/>
      <c r="DW6" s="420"/>
      <c r="DX6" s="420"/>
      <c r="DY6" s="420"/>
      <c r="DZ6" s="420">
        <v>18</v>
      </c>
      <c r="EA6" s="443"/>
      <c r="EB6" s="495"/>
      <c r="EC6" s="496"/>
      <c r="ED6" s="420"/>
      <c r="EE6" s="420"/>
      <c r="EF6" s="420"/>
      <c r="EG6" s="420">
        <v>19</v>
      </c>
      <c r="EH6" s="443"/>
      <c r="EI6" s="495"/>
      <c r="EJ6" s="496"/>
      <c r="EK6" s="443"/>
      <c r="EL6" s="420"/>
      <c r="EM6" s="420"/>
      <c r="EN6" s="420">
        <v>20</v>
      </c>
      <c r="EO6" s="443"/>
      <c r="EP6" s="493"/>
      <c r="EQ6" s="496"/>
      <c r="ER6" s="420"/>
      <c r="ES6" s="420"/>
      <c r="ET6" s="420"/>
      <c r="EU6" s="420">
        <v>21</v>
      </c>
      <c r="EV6" s="443"/>
      <c r="EW6" s="493"/>
      <c r="EX6" s="496"/>
      <c r="EY6" s="420"/>
      <c r="EZ6" s="420"/>
      <c r="FA6" s="420"/>
      <c r="FB6" s="420">
        <v>22</v>
      </c>
      <c r="FC6" s="443"/>
      <c r="FD6" s="493"/>
      <c r="FE6" s="496"/>
      <c r="FF6" s="420"/>
      <c r="FG6" s="420"/>
      <c r="FH6" s="420"/>
      <c r="FI6" s="420">
        <v>23</v>
      </c>
      <c r="FJ6" s="443"/>
      <c r="FK6" s="493"/>
      <c r="FL6" s="494"/>
      <c r="FM6" s="420"/>
      <c r="FN6" s="420"/>
      <c r="FO6" s="420"/>
      <c r="FP6" s="420">
        <v>24</v>
      </c>
      <c r="FQ6" s="443"/>
      <c r="FR6" s="495"/>
      <c r="FS6" s="496"/>
      <c r="FT6" s="420"/>
      <c r="FU6" s="420"/>
      <c r="FV6" s="420"/>
      <c r="FW6" s="420">
        <v>25</v>
      </c>
      <c r="FX6" s="443"/>
      <c r="FY6" s="495"/>
      <c r="FZ6" s="496"/>
      <c r="GA6" s="443"/>
      <c r="GB6" s="420"/>
      <c r="GC6" s="420"/>
      <c r="GD6" s="420">
        <v>26</v>
      </c>
      <c r="GE6" s="443"/>
      <c r="GF6" s="493"/>
      <c r="GG6" s="496"/>
      <c r="GH6" s="420"/>
      <c r="GI6" s="420"/>
      <c r="GJ6" s="420"/>
      <c r="GK6" s="420">
        <v>27</v>
      </c>
      <c r="GL6" s="443"/>
      <c r="GM6" s="493"/>
      <c r="GN6" s="496"/>
      <c r="GO6" s="420"/>
      <c r="GP6" s="420"/>
      <c r="GQ6" s="420"/>
      <c r="GR6" s="420">
        <v>18</v>
      </c>
      <c r="GS6" s="443"/>
      <c r="GT6" s="493"/>
      <c r="GU6" s="496"/>
      <c r="GV6" s="420"/>
      <c r="GW6" s="420"/>
      <c r="GX6" s="420"/>
      <c r="GY6" s="420">
        <v>29</v>
      </c>
      <c r="GZ6" s="443"/>
      <c r="HA6" s="493"/>
      <c r="HB6" s="494"/>
      <c r="HC6" s="420"/>
      <c r="HD6" s="420"/>
      <c r="HE6" s="420"/>
      <c r="HF6" s="420">
        <v>30</v>
      </c>
      <c r="HG6" s="443"/>
      <c r="HH6" s="495"/>
      <c r="HI6" s="496"/>
      <c r="HJ6" s="420"/>
      <c r="HK6" s="420"/>
      <c r="HL6" s="420"/>
      <c r="HM6" s="420">
        <v>31</v>
      </c>
      <c r="HN6" s="443"/>
      <c r="HO6" s="495"/>
      <c r="HP6" s="496"/>
      <c r="HQ6" s="443"/>
      <c r="HR6" s="420"/>
      <c r="HS6" s="420"/>
      <c r="HT6" s="420">
        <v>32</v>
      </c>
      <c r="HU6" s="443"/>
      <c r="HV6" s="493"/>
      <c r="HW6" s="496"/>
      <c r="HX6" s="420"/>
      <c r="HY6" s="420"/>
      <c r="HZ6" s="420"/>
      <c r="IA6" s="420">
        <v>33</v>
      </c>
      <c r="IB6" s="443"/>
      <c r="IC6" s="493"/>
      <c r="ID6" s="496"/>
      <c r="IE6" s="420"/>
      <c r="IF6" s="420"/>
      <c r="IG6" s="420"/>
      <c r="IH6" s="420">
        <v>34</v>
      </c>
      <c r="II6" s="443"/>
      <c r="IJ6" s="493"/>
      <c r="IK6" s="496"/>
      <c r="IL6" s="420"/>
      <c r="IM6" s="420"/>
      <c r="IN6" s="420"/>
      <c r="IO6" s="420">
        <v>35</v>
      </c>
      <c r="IP6" s="443"/>
      <c r="IQ6" s="493"/>
      <c r="IR6" s="494"/>
      <c r="IS6" s="420"/>
      <c r="IT6" s="420"/>
      <c r="IU6" s="420"/>
      <c r="IV6" s="420">
        <v>36</v>
      </c>
      <c r="IW6" s="443"/>
      <c r="IX6" s="495"/>
      <c r="IY6" s="496"/>
      <c r="IZ6" s="420"/>
      <c r="JA6" s="420"/>
      <c r="JB6" s="420"/>
      <c r="JC6" s="420">
        <v>37</v>
      </c>
      <c r="JD6" s="443"/>
      <c r="JE6" s="495"/>
      <c r="JF6" s="496"/>
      <c r="JG6" s="443"/>
      <c r="JH6" s="420"/>
      <c r="JI6" s="420"/>
      <c r="JJ6" s="420">
        <v>38</v>
      </c>
      <c r="JK6" s="443"/>
      <c r="JL6" s="493"/>
      <c r="JM6" s="496"/>
      <c r="JN6" s="420"/>
      <c r="JO6" s="420"/>
      <c r="JP6" s="420"/>
      <c r="JQ6" s="420">
        <v>39</v>
      </c>
      <c r="JR6" s="443"/>
      <c r="JS6" s="493"/>
      <c r="JT6" s="496"/>
      <c r="JU6" s="420"/>
      <c r="JV6" s="420"/>
      <c r="JW6" s="420"/>
      <c r="JX6" s="420">
        <v>40</v>
      </c>
      <c r="JY6" s="443"/>
      <c r="JZ6" s="493"/>
      <c r="KA6" s="496"/>
      <c r="KB6" s="420"/>
      <c r="KC6" s="420"/>
      <c r="KD6" s="420"/>
      <c r="KE6" s="420"/>
      <c r="KF6" s="443"/>
      <c r="KG6" s="444"/>
      <c r="KH6" s="445"/>
      <c r="KI6" s="420"/>
      <c r="KJ6" s="420"/>
      <c r="KK6" s="420"/>
      <c r="KL6" s="420"/>
      <c r="KM6" s="443"/>
      <c r="KN6" s="443"/>
      <c r="KO6" s="419"/>
      <c r="KP6" s="420"/>
      <c r="KQ6" s="420"/>
      <c r="KR6" s="420"/>
      <c r="KS6" s="420"/>
      <c r="KT6" s="443"/>
      <c r="KU6" s="443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49"/>
      <c r="LY6" s="749"/>
      <c r="LZ6" s="749"/>
      <c r="MA6" s="749"/>
      <c r="MB6" s="749"/>
      <c r="MC6" s="749"/>
    </row>
    <row r="7" spans="2:341" ht="15.75" customHeight="1">
      <c r="B7" s="421">
        <v>1</v>
      </c>
      <c r="C7" s="422" t="str">
        <f>IF(นักเรียน!C6="","",นักเรียน!C6)</f>
        <v>1526</v>
      </c>
      <c r="D7" s="423" t="str">
        <f>IF(นักเรียน!D6="","",นักเรียน!D6)</f>
        <v>1430800119384</v>
      </c>
      <c r="E7" s="424" t="str">
        <f>IF(นักเรียน!E6="","",นักเรียน!E6)</f>
        <v>เด็กชายจิรทีปต์  พวงมาลา</v>
      </c>
      <c r="F7" s="421">
        <f>IF(นักเรียน!E6="","",นักเรียน!B6)</f>
        <v>1</v>
      </c>
      <c r="G7" s="475"/>
      <c r="H7" s="431"/>
      <c r="I7" s="431"/>
      <c r="J7" s="431"/>
      <c r="K7" s="431" t="s">
        <v>410</v>
      </c>
      <c r="L7" s="431"/>
      <c r="M7" s="483"/>
      <c r="N7" s="484"/>
      <c r="O7" s="431"/>
      <c r="P7" s="431"/>
      <c r="Q7" s="431"/>
      <c r="R7" s="431" t="s">
        <v>410</v>
      </c>
      <c r="S7" s="431"/>
      <c r="T7" s="485"/>
      <c r="U7" s="490"/>
      <c r="V7" s="431"/>
      <c r="W7" s="431"/>
      <c r="X7" s="431"/>
      <c r="Y7" s="431" t="s">
        <v>410</v>
      </c>
      <c r="Z7" s="446"/>
      <c r="AA7" s="492"/>
      <c r="AB7" s="484"/>
      <c r="AC7" s="431"/>
      <c r="AD7" s="431"/>
      <c r="AE7" s="431"/>
      <c r="AF7" s="431" t="s">
        <v>410</v>
      </c>
      <c r="AG7" s="446"/>
      <c r="AH7" s="490"/>
      <c r="AI7" s="490"/>
      <c r="AJ7" s="431"/>
      <c r="AK7" s="426"/>
      <c r="AL7" s="426"/>
      <c r="AM7" s="431" t="s">
        <v>410</v>
      </c>
      <c r="AN7" s="446"/>
      <c r="AO7" s="492"/>
      <c r="AP7" s="484"/>
      <c r="AQ7" s="431"/>
      <c r="AR7" s="426"/>
      <c r="AS7" s="426"/>
      <c r="AT7" s="431" t="s">
        <v>410</v>
      </c>
      <c r="AU7" s="446"/>
      <c r="AV7" s="492"/>
      <c r="AW7" s="497"/>
      <c r="AX7" s="431"/>
      <c r="AY7" s="426"/>
      <c r="AZ7" s="426"/>
      <c r="BA7" s="431" t="s">
        <v>410</v>
      </c>
      <c r="BB7" s="446"/>
      <c r="BC7" s="483"/>
      <c r="BD7" s="484"/>
      <c r="BE7" s="431"/>
      <c r="BF7" s="426"/>
      <c r="BG7" s="426"/>
      <c r="BH7" s="431" t="s">
        <v>410</v>
      </c>
      <c r="BI7" s="446"/>
      <c r="BJ7" s="492"/>
      <c r="BK7" s="484"/>
      <c r="BL7" s="431"/>
      <c r="BM7" s="426"/>
      <c r="BN7" s="426"/>
      <c r="BO7" s="431" t="s">
        <v>410</v>
      </c>
      <c r="BP7" s="446"/>
      <c r="BQ7" s="492"/>
      <c r="BR7" s="484"/>
      <c r="BS7" s="431"/>
      <c r="BT7" s="426"/>
      <c r="BU7" s="426"/>
      <c r="BV7" s="431" t="s">
        <v>410</v>
      </c>
      <c r="BW7" s="446"/>
      <c r="BX7" s="492"/>
      <c r="BY7" s="497"/>
      <c r="BZ7" s="426"/>
      <c r="CA7" s="426"/>
      <c r="CB7" s="426"/>
      <c r="CC7" s="431" t="s">
        <v>410</v>
      </c>
      <c r="CD7" s="446"/>
      <c r="CE7" s="490"/>
      <c r="CF7" s="484"/>
      <c r="CG7" s="431"/>
      <c r="CH7" s="426"/>
      <c r="CI7" s="426"/>
      <c r="CJ7" s="431" t="s">
        <v>411</v>
      </c>
      <c r="CK7" s="446"/>
      <c r="CL7" s="492"/>
      <c r="CM7" s="484"/>
      <c r="CN7" s="426"/>
      <c r="CO7" s="426"/>
      <c r="CP7" s="426"/>
      <c r="CQ7" s="431" t="s">
        <v>410</v>
      </c>
      <c r="CR7" s="446"/>
      <c r="CS7" s="490"/>
      <c r="CT7" s="484"/>
      <c r="CU7" s="431"/>
      <c r="CV7" s="426"/>
      <c r="CW7" s="426"/>
      <c r="CX7" s="431" t="s">
        <v>410</v>
      </c>
      <c r="CY7" s="446"/>
      <c r="CZ7" s="492"/>
      <c r="DA7" s="497"/>
      <c r="DB7" s="431"/>
      <c r="DC7" s="426"/>
      <c r="DD7" s="426"/>
      <c r="DE7" s="431" t="s">
        <v>410</v>
      </c>
      <c r="DF7" s="446"/>
      <c r="DG7" s="492"/>
      <c r="DH7" s="484"/>
      <c r="DI7" s="431"/>
      <c r="DJ7" s="426"/>
      <c r="DK7" s="426"/>
      <c r="DL7" s="431" t="s">
        <v>410</v>
      </c>
      <c r="DM7" s="446"/>
      <c r="DN7" s="492"/>
      <c r="DO7" s="484"/>
      <c r="DP7" s="431"/>
      <c r="DQ7" s="426"/>
      <c r="DR7" s="426"/>
      <c r="DS7" s="431" t="s">
        <v>410</v>
      </c>
      <c r="DT7" s="446"/>
      <c r="DU7" s="492"/>
      <c r="DV7" s="484"/>
      <c r="DW7" s="431"/>
      <c r="DX7" s="426"/>
      <c r="DY7" s="426"/>
      <c r="DZ7" s="431" t="s">
        <v>410</v>
      </c>
      <c r="EA7" s="446"/>
      <c r="EB7" s="492"/>
      <c r="EC7" s="484"/>
      <c r="ED7" s="431"/>
      <c r="EE7" s="426"/>
      <c r="EF7" s="426"/>
      <c r="EG7" s="431" t="s">
        <v>410</v>
      </c>
      <c r="EH7" s="446"/>
      <c r="EI7" s="499"/>
      <c r="EJ7" s="500"/>
      <c r="EK7" s="431"/>
      <c r="EL7" s="426"/>
      <c r="EM7" s="426"/>
      <c r="EN7" s="431" t="s">
        <v>410</v>
      </c>
      <c r="EO7" s="446"/>
      <c r="EP7" s="492"/>
      <c r="EQ7" s="484"/>
      <c r="ER7" s="431"/>
      <c r="ES7" s="426"/>
      <c r="ET7" s="426"/>
      <c r="EU7" s="431" t="s">
        <v>410</v>
      </c>
      <c r="EV7" s="446"/>
      <c r="EW7" s="492"/>
      <c r="EX7" s="484"/>
      <c r="EY7" s="431"/>
      <c r="EZ7" s="426"/>
      <c r="FA7" s="426"/>
      <c r="FB7" s="431" t="s">
        <v>410</v>
      </c>
      <c r="FC7" s="446"/>
      <c r="FD7" s="492"/>
      <c r="FE7" s="484"/>
      <c r="FF7" s="431"/>
      <c r="FG7" s="426"/>
      <c r="FH7" s="426"/>
      <c r="FI7" s="431" t="s">
        <v>410</v>
      </c>
      <c r="FJ7" s="446"/>
      <c r="FK7" s="492"/>
      <c r="FL7" s="484"/>
      <c r="FM7" s="431"/>
      <c r="FN7" s="426"/>
      <c r="FO7" s="426"/>
      <c r="FP7" s="431" t="s">
        <v>410</v>
      </c>
      <c r="FQ7" s="446"/>
      <c r="FR7" s="492"/>
      <c r="FS7" s="484"/>
      <c r="FT7" s="431"/>
      <c r="FU7" s="426"/>
      <c r="FV7" s="426"/>
      <c r="FW7" s="431" t="s">
        <v>410</v>
      </c>
      <c r="FX7" s="446"/>
      <c r="FY7" s="499"/>
      <c r="FZ7" s="500"/>
      <c r="GA7" s="431"/>
      <c r="GB7" s="426"/>
      <c r="GC7" s="426"/>
      <c r="GD7" s="431" t="s">
        <v>410</v>
      </c>
      <c r="GE7" s="446"/>
      <c r="GF7" s="492"/>
      <c r="GG7" s="484"/>
      <c r="GH7" s="426"/>
      <c r="GI7" s="426"/>
      <c r="GJ7" s="426"/>
      <c r="GK7" s="431" t="s">
        <v>410</v>
      </c>
      <c r="GL7" s="446"/>
      <c r="GM7" s="492"/>
      <c r="GN7" s="484"/>
      <c r="GO7" s="431"/>
      <c r="GP7" s="426"/>
      <c r="GQ7" s="426"/>
      <c r="GR7" s="431" t="s">
        <v>410</v>
      </c>
      <c r="GS7" s="446"/>
      <c r="GT7" s="492"/>
      <c r="GU7" s="484"/>
      <c r="GV7" s="431"/>
      <c r="GW7" s="426"/>
      <c r="GX7" s="426"/>
      <c r="GY7" s="431" t="s">
        <v>410</v>
      </c>
      <c r="GZ7" s="446"/>
      <c r="HA7" s="492"/>
      <c r="HB7" s="484"/>
      <c r="HC7" s="426"/>
      <c r="HD7" s="426"/>
      <c r="HE7" s="426"/>
      <c r="HF7" s="431" t="s">
        <v>410</v>
      </c>
      <c r="HG7" s="446"/>
      <c r="HH7" s="492"/>
      <c r="HI7" s="484"/>
      <c r="HJ7" s="431"/>
      <c r="HK7" s="426"/>
      <c r="HL7" s="426"/>
      <c r="HM7" s="431" t="s">
        <v>410</v>
      </c>
      <c r="HN7" s="446"/>
      <c r="HO7" s="499"/>
      <c r="HP7" s="500"/>
      <c r="HQ7" s="431"/>
      <c r="HR7" s="426"/>
      <c r="HS7" s="426"/>
      <c r="HT7" s="431" t="s">
        <v>410</v>
      </c>
      <c r="HU7" s="446"/>
      <c r="HV7" s="492"/>
      <c r="HW7" s="484"/>
      <c r="HX7" s="431"/>
      <c r="HY7" s="426"/>
      <c r="HZ7" s="426"/>
      <c r="IA7" s="431" t="s">
        <v>410</v>
      </c>
      <c r="IB7" s="446"/>
      <c r="IC7" s="492"/>
      <c r="ID7" s="484"/>
      <c r="IE7" s="431"/>
      <c r="IF7" s="426"/>
      <c r="IG7" s="426"/>
      <c r="IH7" s="431" t="s">
        <v>410</v>
      </c>
      <c r="II7" s="446"/>
      <c r="IJ7" s="492"/>
      <c r="IK7" s="484"/>
      <c r="IL7" s="431"/>
      <c r="IM7" s="426"/>
      <c r="IN7" s="426"/>
      <c r="IO7" s="431" t="s">
        <v>410</v>
      </c>
      <c r="IP7" s="446"/>
      <c r="IQ7" s="492"/>
      <c r="IR7" s="484"/>
      <c r="IS7" s="431"/>
      <c r="IT7" s="426"/>
      <c r="IU7" s="426"/>
      <c r="IV7" s="431" t="s">
        <v>410</v>
      </c>
      <c r="IW7" s="446"/>
      <c r="IX7" s="492"/>
      <c r="IY7" s="484"/>
      <c r="IZ7" s="431"/>
      <c r="JA7" s="426"/>
      <c r="JB7" s="426"/>
      <c r="JC7" s="431" t="s">
        <v>410</v>
      </c>
      <c r="JD7" s="446"/>
      <c r="JE7" s="499"/>
      <c r="JF7" s="500"/>
      <c r="JG7" s="431"/>
      <c r="JH7" s="426"/>
      <c r="JI7" s="426"/>
      <c r="JJ7" s="431" t="s">
        <v>410</v>
      </c>
      <c r="JK7" s="446"/>
      <c r="JL7" s="492"/>
      <c r="JM7" s="484"/>
      <c r="JN7" s="431"/>
      <c r="JO7" s="426"/>
      <c r="JP7" s="426"/>
      <c r="JQ7" s="431" t="s">
        <v>410</v>
      </c>
      <c r="JR7" s="446"/>
      <c r="JS7" s="492"/>
      <c r="JT7" s="484"/>
      <c r="JU7" s="431"/>
      <c r="JV7" s="426"/>
      <c r="JW7" s="426"/>
      <c r="JX7" s="431" t="s">
        <v>410</v>
      </c>
      <c r="JY7" s="446"/>
      <c r="JZ7" s="492"/>
      <c r="KA7" s="484"/>
      <c r="KB7" s="431"/>
      <c r="KC7" s="426"/>
      <c r="KD7" s="426"/>
      <c r="KE7" s="426"/>
      <c r="KF7" s="446"/>
      <c r="KG7" s="449"/>
      <c r="KH7" s="425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39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>
        <f t="shared" ref="MA7:MA56" si="3">IF(COUNTIF($G7:$LW7,"ข"),COUNTIF($G7:$LW7,"ข"),"")</f>
        <v>1</v>
      </c>
      <c r="MB7" s="466">
        <f>IF(LX7="","",LX7*100/COUNT($G$6:$LW$6))</f>
        <v>97.5</v>
      </c>
      <c r="MC7" s="467"/>
    </row>
    <row r="8" spans="2:341" ht="15.75" customHeight="1">
      <c r="B8" s="427">
        <v>2</v>
      </c>
      <c r="C8" s="428" t="str">
        <f>IF(นักเรียน!C7="","",นักเรียน!C7)</f>
        <v>1527</v>
      </c>
      <c r="D8" s="428" t="str">
        <f>IF(นักเรียน!D7="","",นักเรียน!D7)</f>
        <v>1439600135104</v>
      </c>
      <c r="E8" s="429" t="str">
        <f>IF(นักเรียน!E7="","",นักเรียน!E7)</f>
        <v>เด็กชายพีระศิลป์  นรสิงห์</v>
      </c>
      <c r="F8" s="427">
        <f>IF(นักเรียน!E7="","",นักเรียน!B7)</f>
        <v>2</v>
      </c>
      <c r="G8" s="475"/>
      <c r="H8" s="431"/>
      <c r="I8" s="431"/>
      <c r="J8" s="431"/>
      <c r="K8" s="431" t="s">
        <v>410</v>
      </c>
      <c r="L8" s="431"/>
      <c r="M8" s="485"/>
      <c r="N8" s="475"/>
      <c r="O8" s="431"/>
      <c r="P8" s="431"/>
      <c r="Q8" s="431"/>
      <c r="R8" s="431" t="s">
        <v>410</v>
      </c>
      <c r="S8" s="431"/>
      <c r="T8" s="485"/>
      <c r="U8" s="490"/>
      <c r="V8" s="431"/>
      <c r="W8" s="431"/>
      <c r="X8" s="431"/>
      <c r="Y8" s="431" t="s">
        <v>410</v>
      </c>
      <c r="Z8" s="447"/>
      <c r="AA8" s="486"/>
      <c r="AB8" s="475"/>
      <c r="AC8" s="431"/>
      <c r="AD8" s="431"/>
      <c r="AE8" s="431"/>
      <c r="AF8" s="431" t="s">
        <v>410</v>
      </c>
      <c r="AG8" s="447"/>
      <c r="AH8" s="490"/>
      <c r="AI8" s="490"/>
      <c r="AJ8" s="431"/>
      <c r="AK8" s="431"/>
      <c r="AL8" s="431"/>
      <c r="AM8" s="431" t="s">
        <v>410</v>
      </c>
      <c r="AN8" s="447"/>
      <c r="AO8" s="486"/>
      <c r="AP8" s="475"/>
      <c r="AQ8" s="431"/>
      <c r="AR8" s="431"/>
      <c r="AS8" s="431"/>
      <c r="AT8" s="431" t="s">
        <v>410</v>
      </c>
      <c r="AU8" s="447"/>
      <c r="AV8" s="486"/>
      <c r="AW8" s="498"/>
      <c r="AX8" s="431"/>
      <c r="AY8" s="431"/>
      <c r="AZ8" s="431"/>
      <c r="BA8" s="431" t="s">
        <v>410</v>
      </c>
      <c r="BB8" s="447"/>
      <c r="BC8" s="485"/>
      <c r="BD8" s="475"/>
      <c r="BE8" s="431"/>
      <c r="BF8" s="431"/>
      <c r="BG8" s="431"/>
      <c r="BH8" s="431" t="s">
        <v>410</v>
      </c>
      <c r="BI8" s="447"/>
      <c r="BJ8" s="486"/>
      <c r="BK8" s="475"/>
      <c r="BL8" s="431"/>
      <c r="BM8" s="431"/>
      <c r="BN8" s="431"/>
      <c r="BO8" s="431" t="s">
        <v>410</v>
      </c>
      <c r="BP8" s="447"/>
      <c r="BQ8" s="486"/>
      <c r="BR8" s="475"/>
      <c r="BS8" s="431"/>
      <c r="BT8" s="431"/>
      <c r="BU8" s="431"/>
      <c r="BV8" s="431" t="s">
        <v>410</v>
      </c>
      <c r="BW8" s="447"/>
      <c r="BX8" s="486"/>
      <c r="BY8" s="498"/>
      <c r="BZ8" s="431"/>
      <c r="CA8" s="431"/>
      <c r="CB8" s="431"/>
      <c r="CC8" s="431" t="s">
        <v>410</v>
      </c>
      <c r="CD8" s="447"/>
      <c r="CE8" s="490"/>
      <c r="CF8" s="475"/>
      <c r="CG8" s="431"/>
      <c r="CH8" s="431"/>
      <c r="CI8" s="431"/>
      <c r="CJ8" s="431" t="s">
        <v>410</v>
      </c>
      <c r="CK8" s="447"/>
      <c r="CL8" s="486"/>
      <c r="CM8" s="475"/>
      <c r="CN8" s="431"/>
      <c r="CO8" s="431"/>
      <c r="CP8" s="431"/>
      <c r="CQ8" s="431" t="s">
        <v>410</v>
      </c>
      <c r="CR8" s="447"/>
      <c r="CS8" s="490"/>
      <c r="CT8" s="475"/>
      <c r="CU8" s="431"/>
      <c r="CV8" s="431"/>
      <c r="CW8" s="431"/>
      <c r="CX8" s="431" t="s">
        <v>410</v>
      </c>
      <c r="CY8" s="447"/>
      <c r="CZ8" s="486"/>
      <c r="DA8" s="498"/>
      <c r="DB8" s="431"/>
      <c r="DC8" s="431"/>
      <c r="DD8" s="431"/>
      <c r="DE8" s="431" t="s">
        <v>410</v>
      </c>
      <c r="DF8" s="447"/>
      <c r="DG8" s="486"/>
      <c r="DH8" s="475"/>
      <c r="DI8" s="431"/>
      <c r="DJ8" s="431"/>
      <c r="DK8" s="431"/>
      <c r="DL8" s="431" t="s">
        <v>410</v>
      </c>
      <c r="DM8" s="447"/>
      <c r="DN8" s="486"/>
      <c r="DO8" s="475"/>
      <c r="DP8" s="431"/>
      <c r="DQ8" s="431"/>
      <c r="DR8" s="431"/>
      <c r="DS8" s="431" t="s">
        <v>410</v>
      </c>
      <c r="DT8" s="447"/>
      <c r="DU8" s="486"/>
      <c r="DV8" s="475"/>
      <c r="DW8" s="431"/>
      <c r="DX8" s="431"/>
      <c r="DY8" s="431"/>
      <c r="DZ8" s="431" t="s">
        <v>410</v>
      </c>
      <c r="EA8" s="447"/>
      <c r="EB8" s="486"/>
      <c r="EC8" s="475"/>
      <c r="ED8" s="431"/>
      <c r="EE8" s="431"/>
      <c r="EF8" s="431"/>
      <c r="EG8" s="431" t="s">
        <v>410</v>
      </c>
      <c r="EH8" s="447"/>
      <c r="EI8" s="486"/>
      <c r="EJ8" s="475"/>
      <c r="EK8" s="431"/>
      <c r="EL8" s="431"/>
      <c r="EM8" s="431"/>
      <c r="EN8" s="431" t="s">
        <v>410</v>
      </c>
      <c r="EO8" s="447"/>
      <c r="EP8" s="486"/>
      <c r="EQ8" s="475"/>
      <c r="ER8" s="431"/>
      <c r="ES8" s="431"/>
      <c r="ET8" s="431"/>
      <c r="EU8" s="431" t="s">
        <v>410</v>
      </c>
      <c r="EV8" s="447"/>
      <c r="EW8" s="486"/>
      <c r="EX8" s="475"/>
      <c r="EY8" s="431"/>
      <c r="EZ8" s="431"/>
      <c r="FA8" s="431"/>
      <c r="FB8" s="431" t="s">
        <v>410</v>
      </c>
      <c r="FC8" s="447"/>
      <c r="FD8" s="486"/>
      <c r="FE8" s="475"/>
      <c r="FF8" s="431"/>
      <c r="FG8" s="431"/>
      <c r="FH8" s="431"/>
      <c r="FI8" s="431" t="s">
        <v>410</v>
      </c>
      <c r="FJ8" s="447"/>
      <c r="FK8" s="486"/>
      <c r="FL8" s="475"/>
      <c r="FM8" s="431"/>
      <c r="FN8" s="431"/>
      <c r="FO8" s="431"/>
      <c r="FP8" s="431" t="s">
        <v>410</v>
      </c>
      <c r="FQ8" s="447"/>
      <c r="FR8" s="486"/>
      <c r="FS8" s="475"/>
      <c r="FT8" s="431"/>
      <c r="FU8" s="431"/>
      <c r="FV8" s="431"/>
      <c r="FW8" s="431" t="s">
        <v>410</v>
      </c>
      <c r="FX8" s="447"/>
      <c r="FY8" s="486"/>
      <c r="FZ8" s="475"/>
      <c r="GA8" s="431"/>
      <c r="GB8" s="431"/>
      <c r="GC8" s="431"/>
      <c r="GD8" s="431" t="s">
        <v>410</v>
      </c>
      <c r="GE8" s="447"/>
      <c r="GF8" s="486"/>
      <c r="GG8" s="475"/>
      <c r="GH8" s="431"/>
      <c r="GI8" s="431"/>
      <c r="GJ8" s="431"/>
      <c r="GK8" s="431" t="s">
        <v>410</v>
      </c>
      <c r="GL8" s="447"/>
      <c r="GM8" s="486"/>
      <c r="GN8" s="475"/>
      <c r="GO8" s="431"/>
      <c r="GP8" s="431"/>
      <c r="GQ8" s="431"/>
      <c r="GR8" s="431" t="s">
        <v>410</v>
      </c>
      <c r="GS8" s="447"/>
      <c r="GT8" s="486"/>
      <c r="GU8" s="475"/>
      <c r="GV8" s="431"/>
      <c r="GW8" s="431"/>
      <c r="GX8" s="431"/>
      <c r="GY8" s="431" t="s">
        <v>410</v>
      </c>
      <c r="GZ8" s="447"/>
      <c r="HA8" s="486"/>
      <c r="HB8" s="475"/>
      <c r="HC8" s="431"/>
      <c r="HD8" s="431"/>
      <c r="HE8" s="431"/>
      <c r="HF8" s="431" t="s">
        <v>410</v>
      </c>
      <c r="HG8" s="447"/>
      <c r="HH8" s="486"/>
      <c r="HI8" s="475"/>
      <c r="HJ8" s="431"/>
      <c r="HK8" s="431"/>
      <c r="HL8" s="431"/>
      <c r="HM8" s="431" t="s">
        <v>410</v>
      </c>
      <c r="HN8" s="447"/>
      <c r="HO8" s="486"/>
      <c r="HP8" s="475"/>
      <c r="HQ8" s="431"/>
      <c r="HR8" s="431"/>
      <c r="HS8" s="431"/>
      <c r="HT8" s="431" t="s">
        <v>410</v>
      </c>
      <c r="HU8" s="447"/>
      <c r="HV8" s="486"/>
      <c r="HW8" s="475"/>
      <c r="HX8" s="431"/>
      <c r="HY8" s="431"/>
      <c r="HZ8" s="431"/>
      <c r="IA8" s="431" t="s">
        <v>410</v>
      </c>
      <c r="IB8" s="447"/>
      <c r="IC8" s="486"/>
      <c r="ID8" s="475"/>
      <c r="IE8" s="431"/>
      <c r="IF8" s="431"/>
      <c r="IG8" s="431"/>
      <c r="IH8" s="431" t="s">
        <v>410</v>
      </c>
      <c r="II8" s="447"/>
      <c r="IJ8" s="486"/>
      <c r="IK8" s="475"/>
      <c r="IL8" s="431"/>
      <c r="IM8" s="431"/>
      <c r="IN8" s="431"/>
      <c r="IO8" s="431" t="s">
        <v>410</v>
      </c>
      <c r="IP8" s="447"/>
      <c r="IQ8" s="486"/>
      <c r="IR8" s="475"/>
      <c r="IS8" s="431"/>
      <c r="IT8" s="431"/>
      <c r="IU8" s="431"/>
      <c r="IV8" s="431" t="s">
        <v>410</v>
      </c>
      <c r="IW8" s="447"/>
      <c r="IX8" s="486"/>
      <c r="IY8" s="475"/>
      <c r="IZ8" s="431"/>
      <c r="JA8" s="431"/>
      <c r="JB8" s="431"/>
      <c r="JC8" s="431" t="s">
        <v>410</v>
      </c>
      <c r="JD8" s="447"/>
      <c r="JE8" s="486"/>
      <c r="JF8" s="475"/>
      <c r="JG8" s="431"/>
      <c r="JH8" s="431"/>
      <c r="JI8" s="431"/>
      <c r="JJ8" s="431" t="s">
        <v>410</v>
      </c>
      <c r="JK8" s="447"/>
      <c r="JL8" s="486"/>
      <c r="JM8" s="475"/>
      <c r="JN8" s="431"/>
      <c r="JO8" s="431"/>
      <c r="JP8" s="431"/>
      <c r="JQ8" s="431" t="s">
        <v>410</v>
      </c>
      <c r="JR8" s="447"/>
      <c r="JS8" s="486"/>
      <c r="JT8" s="475"/>
      <c r="JU8" s="431"/>
      <c r="JV8" s="431"/>
      <c r="JW8" s="431"/>
      <c r="JX8" s="431" t="s">
        <v>410</v>
      </c>
      <c r="JY8" s="447"/>
      <c r="JZ8" s="486"/>
      <c r="KA8" s="475"/>
      <c r="KB8" s="431"/>
      <c r="KC8" s="431"/>
      <c r="KD8" s="431"/>
      <c r="KE8" s="431"/>
      <c r="KF8" s="447"/>
      <c r="KG8" s="450"/>
      <c r="KH8" s="430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40</v>
      </c>
      <c r="LY8" s="427" t="str">
        <f t="shared" si="1"/>
        <v/>
      </c>
      <c r="LZ8" s="427" t="str">
        <f t="shared" si="2"/>
        <v/>
      </c>
      <c r="MA8" s="427" t="str">
        <f t="shared" si="3"/>
        <v/>
      </c>
      <c r="MB8" s="468">
        <f>IF(LX8="","",LX8*100/COUNT($G$6:$LW$6))</f>
        <v>100</v>
      </c>
      <c r="MC8" s="469"/>
    </row>
    <row r="9" spans="2:341" ht="15.75" customHeight="1">
      <c r="B9" s="427">
        <v>3</v>
      </c>
      <c r="C9" s="428" t="str">
        <f>IF(นักเรียน!C8="","",นักเรียน!C8)</f>
        <v>1528</v>
      </c>
      <c r="D9" s="428" t="str">
        <f>IF(นักเรียน!D8="","",นักเรียน!D8)</f>
        <v>1439600135198</v>
      </c>
      <c r="E9" s="429" t="str">
        <f>IF(นักเรียน!E8="","",นักเรียน!E8)</f>
        <v>เด็กชายภูผา  เศษจำปา</v>
      </c>
      <c r="F9" s="427">
        <f>IF(นักเรียน!E8="","",นักเรียน!B8)</f>
        <v>3</v>
      </c>
      <c r="G9" s="475"/>
      <c r="H9" s="431"/>
      <c r="I9" s="431"/>
      <c r="J9" s="431"/>
      <c r="K9" s="431" t="s">
        <v>410</v>
      </c>
      <c r="L9" s="431"/>
      <c r="M9" s="485"/>
      <c r="N9" s="475"/>
      <c r="O9" s="431"/>
      <c r="P9" s="431"/>
      <c r="Q9" s="431"/>
      <c r="R9" s="431" t="s">
        <v>410</v>
      </c>
      <c r="S9" s="431"/>
      <c r="T9" s="485"/>
      <c r="U9" s="490"/>
      <c r="V9" s="431"/>
      <c r="W9" s="431"/>
      <c r="X9" s="431"/>
      <c r="Y9" s="431" t="s">
        <v>410</v>
      </c>
      <c r="Z9" s="447"/>
      <c r="AA9" s="486"/>
      <c r="AB9" s="475"/>
      <c r="AC9" s="431"/>
      <c r="AD9" s="431"/>
      <c r="AE9" s="431"/>
      <c r="AF9" s="431" t="s">
        <v>410</v>
      </c>
      <c r="AG9" s="447"/>
      <c r="AH9" s="490"/>
      <c r="AI9" s="490"/>
      <c r="AJ9" s="431"/>
      <c r="AK9" s="431"/>
      <c r="AL9" s="431"/>
      <c r="AM9" s="431" t="s">
        <v>411</v>
      </c>
      <c r="AN9" s="447"/>
      <c r="AO9" s="486"/>
      <c r="AP9" s="475"/>
      <c r="AQ9" s="431"/>
      <c r="AR9" s="431"/>
      <c r="AS9" s="431"/>
      <c r="AT9" s="431" t="s">
        <v>410</v>
      </c>
      <c r="AU9" s="447"/>
      <c r="AV9" s="486"/>
      <c r="AW9" s="498"/>
      <c r="AX9" s="431"/>
      <c r="AY9" s="431"/>
      <c r="AZ9" s="431"/>
      <c r="BA9" s="431" t="s">
        <v>410</v>
      </c>
      <c r="BB9" s="447"/>
      <c r="BC9" s="485"/>
      <c r="BD9" s="475"/>
      <c r="BE9" s="431"/>
      <c r="BF9" s="431"/>
      <c r="BG9" s="431"/>
      <c r="BH9" s="431" t="s">
        <v>410</v>
      </c>
      <c r="BI9" s="447"/>
      <c r="BJ9" s="486"/>
      <c r="BK9" s="475"/>
      <c r="BL9" s="431"/>
      <c r="BM9" s="431"/>
      <c r="BN9" s="431"/>
      <c r="BO9" s="431" t="s">
        <v>410</v>
      </c>
      <c r="BP9" s="447"/>
      <c r="BQ9" s="486"/>
      <c r="BR9" s="475"/>
      <c r="BS9" s="431"/>
      <c r="BT9" s="431"/>
      <c r="BU9" s="431"/>
      <c r="BV9" s="431" t="s">
        <v>410</v>
      </c>
      <c r="BW9" s="447"/>
      <c r="BX9" s="486"/>
      <c r="BY9" s="498"/>
      <c r="BZ9" s="431"/>
      <c r="CA9" s="431"/>
      <c r="CB9" s="431"/>
      <c r="CC9" s="431" t="s">
        <v>410</v>
      </c>
      <c r="CD9" s="447"/>
      <c r="CE9" s="490"/>
      <c r="CF9" s="475"/>
      <c r="CG9" s="431"/>
      <c r="CH9" s="431"/>
      <c r="CI9" s="431"/>
      <c r="CJ9" s="431" t="s">
        <v>410</v>
      </c>
      <c r="CK9" s="447"/>
      <c r="CL9" s="486"/>
      <c r="CM9" s="475"/>
      <c r="CN9" s="431"/>
      <c r="CO9" s="431"/>
      <c r="CP9" s="431"/>
      <c r="CQ9" s="431" t="s">
        <v>410</v>
      </c>
      <c r="CR9" s="447"/>
      <c r="CS9" s="490"/>
      <c r="CT9" s="475"/>
      <c r="CU9" s="431"/>
      <c r="CV9" s="431"/>
      <c r="CW9" s="431"/>
      <c r="CX9" s="431" t="s">
        <v>410</v>
      </c>
      <c r="CY9" s="447"/>
      <c r="CZ9" s="486"/>
      <c r="DA9" s="498"/>
      <c r="DB9" s="431"/>
      <c r="DC9" s="431"/>
      <c r="DD9" s="431"/>
      <c r="DE9" s="431" t="s">
        <v>410</v>
      </c>
      <c r="DF9" s="447"/>
      <c r="DG9" s="486"/>
      <c r="DH9" s="475"/>
      <c r="DI9" s="431"/>
      <c r="DJ9" s="431"/>
      <c r="DK9" s="431"/>
      <c r="DL9" s="431" t="s">
        <v>410</v>
      </c>
      <c r="DM9" s="447"/>
      <c r="DN9" s="486"/>
      <c r="DO9" s="475"/>
      <c r="DP9" s="431"/>
      <c r="DQ9" s="431"/>
      <c r="DR9" s="431"/>
      <c r="DS9" s="431" t="s">
        <v>410</v>
      </c>
      <c r="DT9" s="447"/>
      <c r="DU9" s="486"/>
      <c r="DV9" s="475"/>
      <c r="DW9" s="431"/>
      <c r="DX9" s="431"/>
      <c r="DY9" s="431"/>
      <c r="DZ9" s="431" t="s">
        <v>410</v>
      </c>
      <c r="EA9" s="447"/>
      <c r="EB9" s="486"/>
      <c r="EC9" s="475"/>
      <c r="ED9" s="431"/>
      <c r="EE9" s="431"/>
      <c r="EF9" s="431"/>
      <c r="EG9" s="431" t="s">
        <v>410</v>
      </c>
      <c r="EH9" s="447"/>
      <c r="EI9" s="486"/>
      <c r="EJ9" s="475"/>
      <c r="EK9" s="431"/>
      <c r="EL9" s="431"/>
      <c r="EM9" s="431"/>
      <c r="EN9" s="431" t="s">
        <v>410</v>
      </c>
      <c r="EO9" s="447"/>
      <c r="EP9" s="486"/>
      <c r="EQ9" s="475"/>
      <c r="ER9" s="431"/>
      <c r="ES9" s="431"/>
      <c r="ET9" s="431"/>
      <c r="EU9" s="431" t="s">
        <v>410</v>
      </c>
      <c r="EV9" s="447"/>
      <c r="EW9" s="486"/>
      <c r="EX9" s="475"/>
      <c r="EY9" s="431"/>
      <c r="EZ9" s="431"/>
      <c r="FA9" s="431"/>
      <c r="FB9" s="431" t="s">
        <v>410</v>
      </c>
      <c r="FC9" s="447"/>
      <c r="FD9" s="486"/>
      <c r="FE9" s="475"/>
      <c r="FF9" s="431"/>
      <c r="FG9" s="431"/>
      <c r="FH9" s="431"/>
      <c r="FI9" s="431" t="s">
        <v>410</v>
      </c>
      <c r="FJ9" s="447"/>
      <c r="FK9" s="486"/>
      <c r="FL9" s="475"/>
      <c r="FM9" s="431"/>
      <c r="FN9" s="431"/>
      <c r="FO9" s="431"/>
      <c r="FP9" s="431" t="s">
        <v>410</v>
      </c>
      <c r="FQ9" s="447"/>
      <c r="FR9" s="486"/>
      <c r="FS9" s="475"/>
      <c r="FT9" s="431"/>
      <c r="FU9" s="431"/>
      <c r="FV9" s="431"/>
      <c r="FW9" s="431" t="s">
        <v>410</v>
      </c>
      <c r="FX9" s="447"/>
      <c r="FY9" s="486"/>
      <c r="FZ9" s="475"/>
      <c r="GA9" s="431"/>
      <c r="GB9" s="431"/>
      <c r="GC9" s="431"/>
      <c r="GD9" s="431" t="s">
        <v>410</v>
      </c>
      <c r="GE9" s="447"/>
      <c r="GF9" s="486"/>
      <c r="GG9" s="475"/>
      <c r="GH9" s="431"/>
      <c r="GI9" s="431"/>
      <c r="GJ9" s="431"/>
      <c r="GK9" s="431" t="s">
        <v>410</v>
      </c>
      <c r="GL9" s="447"/>
      <c r="GM9" s="486"/>
      <c r="GN9" s="475"/>
      <c r="GO9" s="431"/>
      <c r="GP9" s="431"/>
      <c r="GQ9" s="431"/>
      <c r="GR9" s="431" t="s">
        <v>410</v>
      </c>
      <c r="GS9" s="447"/>
      <c r="GT9" s="486"/>
      <c r="GU9" s="475"/>
      <c r="GV9" s="431"/>
      <c r="GW9" s="431"/>
      <c r="GX9" s="431"/>
      <c r="GY9" s="431" t="s">
        <v>410</v>
      </c>
      <c r="GZ9" s="447"/>
      <c r="HA9" s="486"/>
      <c r="HB9" s="475"/>
      <c r="HC9" s="431"/>
      <c r="HD9" s="431"/>
      <c r="HE9" s="431"/>
      <c r="HF9" s="431" t="s">
        <v>410</v>
      </c>
      <c r="HG9" s="447"/>
      <c r="HH9" s="486"/>
      <c r="HI9" s="475"/>
      <c r="HJ9" s="431"/>
      <c r="HK9" s="431"/>
      <c r="HL9" s="431"/>
      <c r="HM9" s="431" t="s">
        <v>410</v>
      </c>
      <c r="HN9" s="447"/>
      <c r="HO9" s="486"/>
      <c r="HP9" s="475"/>
      <c r="HQ9" s="431"/>
      <c r="HR9" s="431"/>
      <c r="HS9" s="431"/>
      <c r="HT9" s="431" t="s">
        <v>410</v>
      </c>
      <c r="HU9" s="447"/>
      <c r="HV9" s="486"/>
      <c r="HW9" s="475"/>
      <c r="HX9" s="431"/>
      <c r="HY9" s="431"/>
      <c r="HZ9" s="431"/>
      <c r="IA9" s="431" t="s">
        <v>410</v>
      </c>
      <c r="IB9" s="447"/>
      <c r="IC9" s="486"/>
      <c r="ID9" s="475"/>
      <c r="IE9" s="431"/>
      <c r="IF9" s="431"/>
      <c r="IG9" s="431"/>
      <c r="IH9" s="431" t="s">
        <v>410</v>
      </c>
      <c r="II9" s="447"/>
      <c r="IJ9" s="486"/>
      <c r="IK9" s="475"/>
      <c r="IL9" s="431"/>
      <c r="IM9" s="431"/>
      <c r="IN9" s="431"/>
      <c r="IO9" s="431" t="s">
        <v>410</v>
      </c>
      <c r="IP9" s="447"/>
      <c r="IQ9" s="486"/>
      <c r="IR9" s="475"/>
      <c r="IS9" s="431"/>
      <c r="IT9" s="431"/>
      <c r="IU9" s="431"/>
      <c r="IV9" s="431" t="s">
        <v>410</v>
      </c>
      <c r="IW9" s="447"/>
      <c r="IX9" s="486"/>
      <c r="IY9" s="475"/>
      <c r="IZ9" s="431"/>
      <c r="JA9" s="431"/>
      <c r="JB9" s="431"/>
      <c r="JC9" s="431" t="s">
        <v>410</v>
      </c>
      <c r="JD9" s="447"/>
      <c r="JE9" s="486"/>
      <c r="JF9" s="475"/>
      <c r="JG9" s="431"/>
      <c r="JH9" s="431"/>
      <c r="JI9" s="431"/>
      <c r="JJ9" s="431" t="s">
        <v>410</v>
      </c>
      <c r="JK9" s="447"/>
      <c r="JL9" s="486"/>
      <c r="JM9" s="475"/>
      <c r="JN9" s="431"/>
      <c r="JO9" s="431"/>
      <c r="JP9" s="431"/>
      <c r="JQ9" s="431" t="s">
        <v>410</v>
      </c>
      <c r="JR9" s="447"/>
      <c r="JS9" s="486"/>
      <c r="JT9" s="475"/>
      <c r="JU9" s="431"/>
      <c r="JV9" s="431"/>
      <c r="JW9" s="431"/>
      <c r="JX9" s="431" t="s">
        <v>410</v>
      </c>
      <c r="JY9" s="447"/>
      <c r="JZ9" s="486"/>
      <c r="KA9" s="475"/>
      <c r="KB9" s="431"/>
      <c r="KC9" s="431"/>
      <c r="KD9" s="431"/>
      <c r="KE9" s="431"/>
      <c r="KF9" s="447"/>
      <c r="KG9" s="450"/>
      <c r="KH9" s="430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39</v>
      </c>
      <c r="LY9" s="427" t="str">
        <f t="shared" si="1"/>
        <v/>
      </c>
      <c r="LZ9" s="427" t="str">
        <f t="shared" si="2"/>
        <v/>
      </c>
      <c r="MA9" s="427">
        <f t="shared" si="3"/>
        <v>1</v>
      </c>
      <c r="MB9" s="468">
        <f t="shared" ref="MB9:MB56" si="4">IF(LX9="","",LX9*100/COUNT($G$6:$LW$6))</f>
        <v>97.5</v>
      </c>
      <c r="MC9" s="469"/>
    </row>
    <row r="10" spans="2:341" ht="15.75" customHeight="1">
      <c r="B10" s="427">
        <v>4</v>
      </c>
      <c r="C10" s="428" t="str">
        <f>IF(นักเรียน!C9="","",นักเรียน!C9)</f>
        <v>1529</v>
      </c>
      <c r="D10" s="428" t="str">
        <f>IF(นักเรียน!D9="","",นักเรียน!D9)</f>
        <v>1430800119295</v>
      </c>
      <c r="E10" s="429" t="str">
        <f>IF(นักเรียน!E9="","",นักเรียน!E9)</f>
        <v>เด็กชายภูมิพันธ์  สมพงษ์</v>
      </c>
      <c r="F10" s="427">
        <f>IF(นักเรียน!E9="","",นักเรียน!B9)</f>
        <v>4</v>
      </c>
      <c r="G10" s="475"/>
      <c r="H10" s="431"/>
      <c r="I10" s="431"/>
      <c r="J10" s="431"/>
      <c r="K10" s="431" t="s">
        <v>410</v>
      </c>
      <c r="L10" s="431"/>
      <c r="M10" s="485"/>
      <c r="N10" s="475"/>
      <c r="O10" s="431"/>
      <c r="P10" s="431"/>
      <c r="Q10" s="431"/>
      <c r="R10" s="431" t="s">
        <v>410</v>
      </c>
      <c r="S10" s="431"/>
      <c r="T10" s="485"/>
      <c r="U10" s="490"/>
      <c r="V10" s="431"/>
      <c r="W10" s="431"/>
      <c r="X10" s="431"/>
      <c r="Y10" s="431" t="s">
        <v>410</v>
      </c>
      <c r="Z10" s="447"/>
      <c r="AA10" s="486"/>
      <c r="AB10" s="475"/>
      <c r="AC10" s="431"/>
      <c r="AD10" s="431"/>
      <c r="AE10" s="431"/>
      <c r="AF10" s="431" t="s">
        <v>410</v>
      </c>
      <c r="AG10" s="447"/>
      <c r="AH10" s="490"/>
      <c r="AI10" s="490"/>
      <c r="AJ10" s="431"/>
      <c r="AK10" s="431"/>
      <c r="AL10" s="431"/>
      <c r="AM10" s="431" t="s">
        <v>410</v>
      </c>
      <c r="AN10" s="447"/>
      <c r="AO10" s="486"/>
      <c r="AP10" s="475"/>
      <c r="AQ10" s="431"/>
      <c r="AR10" s="431"/>
      <c r="AS10" s="431"/>
      <c r="AT10" s="431" t="s">
        <v>410</v>
      </c>
      <c r="AU10" s="447"/>
      <c r="AV10" s="486"/>
      <c r="AW10" s="498"/>
      <c r="AX10" s="431"/>
      <c r="AY10" s="431"/>
      <c r="AZ10" s="431"/>
      <c r="BA10" s="431" t="s">
        <v>410</v>
      </c>
      <c r="BB10" s="447"/>
      <c r="BC10" s="485"/>
      <c r="BD10" s="475"/>
      <c r="BE10" s="431"/>
      <c r="BF10" s="431"/>
      <c r="BG10" s="431"/>
      <c r="BH10" s="431" t="s">
        <v>410</v>
      </c>
      <c r="BI10" s="447"/>
      <c r="BJ10" s="486"/>
      <c r="BK10" s="475"/>
      <c r="BL10" s="431"/>
      <c r="BM10" s="431"/>
      <c r="BN10" s="431"/>
      <c r="BO10" s="431" t="s">
        <v>410</v>
      </c>
      <c r="BP10" s="447"/>
      <c r="BQ10" s="486"/>
      <c r="BR10" s="475"/>
      <c r="BS10" s="431"/>
      <c r="BT10" s="431"/>
      <c r="BU10" s="431"/>
      <c r="BV10" s="431" t="s">
        <v>410</v>
      </c>
      <c r="BW10" s="447"/>
      <c r="BX10" s="486"/>
      <c r="BY10" s="498"/>
      <c r="BZ10" s="431"/>
      <c r="CA10" s="431"/>
      <c r="CB10" s="431"/>
      <c r="CC10" s="431" t="s">
        <v>410</v>
      </c>
      <c r="CD10" s="447"/>
      <c r="CE10" s="490"/>
      <c r="CF10" s="475"/>
      <c r="CG10" s="431"/>
      <c r="CH10" s="431"/>
      <c r="CI10" s="431"/>
      <c r="CJ10" s="431" t="s">
        <v>410</v>
      </c>
      <c r="CK10" s="447"/>
      <c r="CL10" s="486"/>
      <c r="CM10" s="475"/>
      <c r="CN10" s="431"/>
      <c r="CO10" s="431"/>
      <c r="CP10" s="431"/>
      <c r="CQ10" s="431" t="s">
        <v>410</v>
      </c>
      <c r="CR10" s="447"/>
      <c r="CS10" s="490"/>
      <c r="CT10" s="475"/>
      <c r="CU10" s="431"/>
      <c r="CV10" s="431"/>
      <c r="CW10" s="431"/>
      <c r="CX10" s="431" t="s">
        <v>410</v>
      </c>
      <c r="CY10" s="447"/>
      <c r="CZ10" s="486"/>
      <c r="DA10" s="498"/>
      <c r="DB10" s="431"/>
      <c r="DC10" s="431"/>
      <c r="DD10" s="431"/>
      <c r="DE10" s="431" t="s">
        <v>410</v>
      </c>
      <c r="DF10" s="447"/>
      <c r="DG10" s="486"/>
      <c r="DH10" s="475"/>
      <c r="DI10" s="431"/>
      <c r="DJ10" s="431"/>
      <c r="DK10" s="431"/>
      <c r="DL10" s="431" t="s">
        <v>410</v>
      </c>
      <c r="DM10" s="447"/>
      <c r="DN10" s="486"/>
      <c r="DO10" s="475"/>
      <c r="DP10" s="431"/>
      <c r="DQ10" s="431"/>
      <c r="DR10" s="431"/>
      <c r="DS10" s="431" t="s">
        <v>410</v>
      </c>
      <c r="DT10" s="447"/>
      <c r="DU10" s="486"/>
      <c r="DV10" s="475"/>
      <c r="DW10" s="431"/>
      <c r="DX10" s="431"/>
      <c r="DY10" s="431"/>
      <c r="DZ10" s="431" t="s">
        <v>410</v>
      </c>
      <c r="EA10" s="447"/>
      <c r="EB10" s="486"/>
      <c r="EC10" s="475"/>
      <c r="ED10" s="431"/>
      <c r="EE10" s="431"/>
      <c r="EF10" s="431"/>
      <c r="EG10" s="431" t="s">
        <v>410</v>
      </c>
      <c r="EH10" s="447"/>
      <c r="EI10" s="486"/>
      <c r="EJ10" s="475"/>
      <c r="EK10" s="431"/>
      <c r="EL10" s="431"/>
      <c r="EM10" s="431"/>
      <c r="EN10" s="431" t="s">
        <v>410</v>
      </c>
      <c r="EO10" s="447"/>
      <c r="EP10" s="486"/>
      <c r="EQ10" s="475"/>
      <c r="ER10" s="431"/>
      <c r="ES10" s="431"/>
      <c r="ET10" s="431"/>
      <c r="EU10" s="431" t="s">
        <v>410</v>
      </c>
      <c r="EV10" s="447"/>
      <c r="EW10" s="486"/>
      <c r="EX10" s="475"/>
      <c r="EY10" s="431"/>
      <c r="EZ10" s="431"/>
      <c r="FA10" s="431"/>
      <c r="FB10" s="431" t="s">
        <v>410</v>
      </c>
      <c r="FC10" s="447"/>
      <c r="FD10" s="486"/>
      <c r="FE10" s="475"/>
      <c r="FF10" s="431"/>
      <c r="FG10" s="431"/>
      <c r="FH10" s="431"/>
      <c r="FI10" s="431" t="s">
        <v>410</v>
      </c>
      <c r="FJ10" s="447"/>
      <c r="FK10" s="486"/>
      <c r="FL10" s="475"/>
      <c r="FM10" s="431"/>
      <c r="FN10" s="431"/>
      <c r="FO10" s="431"/>
      <c r="FP10" s="431" t="s">
        <v>410</v>
      </c>
      <c r="FQ10" s="447"/>
      <c r="FR10" s="486"/>
      <c r="FS10" s="475"/>
      <c r="FT10" s="431"/>
      <c r="FU10" s="431"/>
      <c r="FV10" s="431"/>
      <c r="FW10" s="431" t="s">
        <v>410</v>
      </c>
      <c r="FX10" s="447"/>
      <c r="FY10" s="486"/>
      <c r="FZ10" s="475"/>
      <c r="GA10" s="431"/>
      <c r="GB10" s="431"/>
      <c r="GC10" s="431"/>
      <c r="GD10" s="431" t="s">
        <v>410</v>
      </c>
      <c r="GE10" s="447"/>
      <c r="GF10" s="486"/>
      <c r="GG10" s="475"/>
      <c r="GH10" s="431"/>
      <c r="GI10" s="431"/>
      <c r="GJ10" s="431"/>
      <c r="GK10" s="431" t="s">
        <v>410</v>
      </c>
      <c r="GL10" s="447"/>
      <c r="GM10" s="486"/>
      <c r="GN10" s="475"/>
      <c r="GO10" s="431"/>
      <c r="GP10" s="431"/>
      <c r="GQ10" s="431"/>
      <c r="GR10" s="431" t="s">
        <v>410</v>
      </c>
      <c r="GS10" s="447"/>
      <c r="GT10" s="486"/>
      <c r="GU10" s="475"/>
      <c r="GV10" s="431"/>
      <c r="GW10" s="431"/>
      <c r="GX10" s="431"/>
      <c r="GY10" s="431" t="s">
        <v>410</v>
      </c>
      <c r="GZ10" s="447"/>
      <c r="HA10" s="486"/>
      <c r="HB10" s="475"/>
      <c r="HC10" s="431"/>
      <c r="HD10" s="431"/>
      <c r="HE10" s="431"/>
      <c r="HF10" s="431" t="s">
        <v>410</v>
      </c>
      <c r="HG10" s="447"/>
      <c r="HH10" s="486"/>
      <c r="HI10" s="475"/>
      <c r="HJ10" s="431"/>
      <c r="HK10" s="431"/>
      <c r="HL10" s="431"/>
      <c r="HM10" s="431" t="s">
        <v>410</v>
      </c>
      <c r="HN10" s="447"/>
      <c r="HO10" s="486"/>
      <c r="HP10" s="475"/>
      <c r="HQ10" s="431"/>
      <c r="HR10" s="431"/>
      <c r="HS10" s="431"/>
      <c r="HT10" s="431" t="s">
        <v>410</v>
      </c>
      <c r="HU10" s="447"/>
      <c r="HV10" s="486"/>
      <c r="HW10" s="475"/>
      <c r="HX10" s="431"/>
      <c r="HY10" s="431"/>
      <c r="HZ10" s="431"/>
      <c r="IA10" s="431" t="s">
        <v>410</v>
      </c>
      <c r="IB10" s="447"/>
      <c r="IC10" s="486"/>
      <c r="ID10" s="475"/>
      <c r="IE10" s="431"/>
      <c r="IF10" s="431"/>
      <c r="IG10" s="431"/>
      <c r="IH10" s="431" t="s">
        <v>410</v>
      </c>
      <c r="II10" s="447"/>
      <c r="IJ10" s="486"/>
      <c r="IK10" s="475"/>
      <c r="IL10" s="431"/>
      <c r="IM10" s="431"/>
      <c r="IN10" s="431"/>
      <c r="IO10" s="431" t="s">
        <v>410</v>
      </c>
      <c r="IP10" s="447"/>
      <c r="IQ10" s="486"/>
      <c r="IR10" s="475"/>
      <c r="IS10" s="431"/>
      <c r="IT10" s="431"/>
      <c r="IU10" s="431"/>
      <c r="IV10" s="431" t="s">
        <v>410</v>
      </c>
      <c r="IW10" s="447"/>
      <c r="IX10" s="486"/>
      <c r="IY10" s="475"/>
      <c r="IZ10" s="431"/>
      <c r="JA10" s="431"/>
      <c r="JB10" s="431"/>
      <c r="JC10" s="431" t="s">
        <v>410</v>
      </c>
      <c r="JD10" s="447"/>
      <c r="JE10" s="486"/>
      <c r="JF10" s="475"/>
      <c r="JG10" s="431"/>
      <c r="JH10" s="431"/>
      <c r="JI10" s="431"/>
      <c r="JJ10" s="431" t="s">
        <v>410</v>
      </c>
      <c r="JK10" s="447"/>
      <c r="JL10" s="486"/>
      <c r="JM10" s="475"/>
      <c r="JN10" s="431"/>
      <c r="JO10" s="431"/>
      <c r="JP10" s="431"/>
      <c r="JQ10" s="431" t="s">
        <v>410</v>
      </c>
      <c r="JR10" s="447"/>
      <c r="JS10" s="486"/>
      <c r="JT10" s="475"/>
      <c r="JU10" s="431"/>
      <c r="JV10" s="431"/>
      <c r="JW10" s="431"/>
      <c r="JX10" s="431" t="s">
        <v>410</v>
      </c>
      <c r="JY10" s="447"/>
      <c r="JZ10" s="486"/>
      <c r="KA10" s="475"/>
      <c r="KB10" s="431"/>
      <c r="KC10" s="431"/>
      <c r="KD10" s="431"/>
      <c r="KE10" s="431"/>
      <c r="KF10" s="447"/>
      <c r="KG10" s="450"/>
      <c r="KH10" s="430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40</v>
      </c>
      <c r="LY10" s="427" t="str">
        <f t="shared" si="1"/>
        <v/>
      </c>
      <c r="LZ10" s="427" t="str">
        <f t="shared" si="2"/>
        <v/>
      </c>
      <c r="MA10" s="427" t="str">
        <f t="shared" si="3"/>
        <v/>
      </c>
      <c r="MB10" s="468">
        <f t="shared" si="4"/>
        <v>100</v>
      </c>
      <c r="MC10" s="469"/>
    </row>
    <row r="11" spans="2:341" ht="15.75" customHeight="1">
      <c r="B11" s="427">
        <v>5</v>
      </c>
      <c r="C11" s="428" t="str">
        <f>IF(นักเรียน!C10="","",นักเรียน!C10)</f>
        <v>1530</v>
      </c>
      <c r="D11" s="428" t="str">
        <f>IF(นักเรียน!D10="","",นักเรียน!D10)</f>
        <v>1439600134035</v>
      </c>
      <c r="E11" s="429" t="str">
        <f>IF(นักเรียน!E10="","",นักเรียน!E10)</f>
        <v>เด็กชายอดุลยวัฒน์  สอนนาง</v>
      </c>
      <c r="F11" s="427">
        <f>IF(นักเรียน!E10="","",นักเรียน!B10)</f>
        <v>5</v>
      </c>
      <c r="G11" s="475"/>
      <c r="H11" s="431"/>
      <c r="I11" s="431"/>
      <c r="J11" s="431"/>
      <c r="K11" s="431" t="s">
        <v>410</v>
      </c>
      <c r="L11" s="431"/>
      <c r="M11" s="485"/>
      <c r="N11" s="475"/>
      <c r="O11" s="431"/>
      <c r="P11" s="431"/>
      <c r="Q11" s="431"/>
      <c r="R11" s="431" t="s">
        <v>410</v>
      </c>
      <c r="S11" s="431"/>
      <c r="T11" s="485"/>
      <c r="U11" s="490"/>
      <c r="V11" s="431"/>
      <c r="W11" s="431"/>
      <c r="X11" s="431"/>
      <c r="Y11" s="431" t="s">
        <v>410</v>
      </c>
      <c r="Z11" s="447"/>
      <c r="AA11" s="486"/>
      <c r="AB11" s="475"/>
      <c r="AC11" s="431"/>
      <c r="AD11" s="431"/>
      <c r="AE11" s="431"/>
      <c r="AF11" s="431" t="s">
        <v>410</v>
      </c>
      <c r="AG11" s="447"/>
      <c r="AH11" s="490"/>
      <c r="AI11" s="490"/>
      <c r="AJ11" s="431"/>
      <c r="AK11" s="431"/>
      <c r="AL11" s="431"/>
      <c r="AM11" s="431" t="s">
        <v>410</v>
      </c>
      <c r="AN11" s="447"/>
      <c r="AO11" s="486"/>
      <c r="AP11" s="475"/>
      <c r="AQ11" s="431"/>
      <c r="AR11" s="431"/>
      <c r="AS11" s="431"/>
      <c r="AT11" s="431" t="s">
        <v>410</v>
      </c>
      <c r="AU11" s="447"/>
      <c r="AV11" s="486"/>
      <c r="AW11" s="498"/>
      <c r="AX11" s="431"/>
      <c r="AY11" s="431"/>
      <c r="AZ11" s="431"/>
      <c r="BA11" s="431" t="s">
        <v>410</v>
      </c>
      <c r="BB11" s="447"/>
      <c r="BC11" s="485"/>
      <c r="BD11" s="475"/>
      <c r="BE11" s="431"/>
      <c r="BF11" s="431"/>
      <c r="BG11" s="431"/>
      <c r="BH11" s="431" t="s">
        <v>410</v>
      </c>
      <c r="BI11" s="447"/>
      <c r="BJ11" s="486"/>
      <c r="BK11" s="475"/>
      <c r="BL11" s="431"/>
      <c r="BM11" s="431"/>
      <c r="BN11" s="431"/>
      <c r="BO11" s="431" t="s">
        <v>410</v>
      </c>
      <c r="BP11" s="447"/>
      <c r="BQ11" s="486"/>
      <c r="BR11" s="475"/>
      <c r="BS11" s="431"/>
      <c r="BT11" s="431"/>
      <c r="BU11" s="431"/>
      <c r="BV11" s="431" t="s">
        <v>410</v>
      </c>
      <c r="BW11" s="447"/>
      <c r="BX11" s="486"/>
      <c r="BY11" s="498"/>
      <c r="BZ11" s="431"/>
      <c r="CA11" s="431"/>
      <c r="CB11" s="431"/>
      <c r="CC11" s="431" t="s">
        <v>410</v>
      </c>
      <c r="CD11" s="447"/>
      <c r="CE11" s="490"/>
      <c r="CF11" s="475"/>
      <c r="CG11" s="431"/>
      <c r="CH11" s="431"/>
      <c r="CI11" s="431"/>
      <c r="CJ11" s="431" t="s">
        <v>410</v>
      </c>
      <c r="CK11" s="447"/>
      <c r="CL11" s="486"/>
      <c r="CM11" s="475"/>
      <c r="CN11" s="431"/>
      <c r="CO11" s="431"/>
      <c r="CP11" s="431"/>
      <c r="CQ11" s="431" t="s">
        <v>410</v>
      </c>
      <c r="CR11" s="447"/>
      <c r="CS11" s="490"/>
      <c r="CT11" s="475"/>
      <c r="CU11" s="431"/>
      <c r="CV11" s="431"/>
      <c r="CW11" s="431"/>
      <c r="CX11" s="431" t="s">
        <v>410</v>
      </c>
      <c r="CY11" s="447"/>
      <c r="CZ11" s="486"/>
      <c r="DA11" s="498"/>
      <c r="DB11" s="431"/>
      <c r="DC11" s="431"/>
      <c r="DD11" s="431"/>
      <c r="DE11" s="431" t="s">
        <v>410</v>
      </c>
      <c r="DF11" s="447"/>
      <c r="DG11" s="486"/>
      <c r="DH11" s="475"/>
      <c r="DI11" s="431"/>
      <c r="DJ11" s="431"/>
      <c r="DK11" s="431"/>
      <c r="DL11" s="431" t="s">
        <v>410</v>
      </c>
      <c r="DM11" s="447"/>
      <c r="DN11" s="486"/>
      <c r="DO11" s="475"/>
      <c r="DP11" s="431"/>
      <c r="DQ11" s="431"/>
      <c r="DR11" s="431"/>
      <c r="DS11" s="431" t="s">
        <v>410</v>
      </c>
      <c r="DT11" s="447"/>
      <c r="DU11" s="486"/>
      <c r="DV11" s="475"/>
      <c r="DW11" s="431"/>
      <c r="DX11" s="431"/>
      <c r="DY11" s="431"/>
      <c r="DZ11" s="431" t="s">
        <v>410</v>
      </c>
      <c r="EA11" s="447"/>
      <c r="EB11" s="486"/>
      <c r="EC11" s="475"/>
      <c r="ED11" s="431"/>
      <c r="EE11" s="431"/>
      <c r="EF11" s="431"/>
      <c r="EG11" s="431" t="s">
        <v>410</v>
      </c>
      <c r="EH11" s="447"/>
      <c r="EI11" s="486"/>
      <c r="EJ11" s="475"/>
      <c r="EK11" s="431"/>
      <c r="EL11" s="431"/>
      <c r="EM11" s="431"/>
      <c r="EN11" s="431" t="s">
        <v>410</v>
      </c>
      <c r="EO11" s="447"/>
      <c r="EP11" s="486"/>
      <c r="EQ11" s="475"/>
      <c r="ER11" s="431"/>
      <c r="ES11" s="431"/>
      <c r="ET11" s="431"/>
      <c r="EU11" s="431" t="s">
        <v>410</v>
      </c>
      <c r="EV11" s="447"/>
      <c r="EW11" s="486"/>
      <c r="EX11" s="475"/>
      <c r="EY11" s="431"/>
      <c r="EZ11" s="431"/>
      <c r="FA11" s="431"/>
      <c r="FB11" s="431" t="s">
        <v>410</v>
      </c>
      <c r="FC11" s="447"/>
      <c r="FD11" s="486"/>
      <c r="FE11" s="475"/>
      <c r="FF11" s="431"/>
      <c r="FG11" s="431"/>
      <c r="FH11" s="431"/>
      <c r="FI11" s="431" t="s">
        <v>410</v>
      </c>
      <c r="FJ11" s="447"/>
      <c r="FK11" s="486"/>
      <c r="FL11" s="475"/>
      <c r="FM11" s="431"/>
      <c r="FN11" s="431"/>
      <c r="FO11" s="431"/>
      <c r="FP11" s="431" t="s">
        <v>410</v>
      </c>
      <c r="FQ11" s="447"/>
      <c r="FR11" s="486"/>
      <c r="FS11" s="475"/>
      <c r="FT11" s="431"/>
      <c r="FU11" s="431"/>
      <c r="FV11" s="431"/>
      <c r="FW11" s="431" t="s">
        <v>410</v>
      </c>
      <c r="FX11" s="447"/>
      <c r="FY11" s="486"/>
      <c r="FZ11" s="475"/>
      <c r="GA11" s="431"/>
      <c r="GB11" s="431"/>
      <c r="GC11" s="431"/>
      <c r="GD11" s="431" t="s">
        <v>410</v>
      </c>
      <c r="GE11" s="447"/>
      <c r="GF11" s="486"/>
      <c r="GG11" s="475"/>
      <c r="GH11" s="431"/>
      <c r="GI11" s="431"/>
      <c r="GJ11" s="431"/>
      <c r="GK11" s="431" t="s">
        <v>410</v>
      </c>
      <c r="GL11" s="447"/>
      <c r="GM11" s="486"/>
      <c r="GN11" s="475"/>
      <c r="GO11" s="431"/>
      <c r="GP11" s="431"/>
      <c r="GQ11" s="431"/>
      <c r="GR11" s="431" t="s">
        <v>410</v>
      </c>
      <c r="GS11" s="447"/>
      <c r="GT11" s="486"/>
      <c r="GU11" s="475"/>
      <c r="GV11" s="431"/>
      <c r="GW11" s="431"/>
      <c r="GX11" s="431"/>
      <c r="GY11" s="431" t="s">
        <v>410</v>
      </c>
      <c r="GZ11" s="447"/>
      <c r="HA11" s="486"/>
      <c r="HB11" s="475"/>
      <c r="HC11" s="431"/>
      <c r="HD11" s="431"/>
      <c r="HE11" s="431"/>
      <c r="HF11" s="431" t="s">
        <v>410</v>
      </c>
      <c r="HG11" s="447"/>
      <c r="HH11" s="486"/>
      <c r="HI11" s="475"/>
      <c r="HJ11" s="431"/>
      <c r="HK11" s="431"/>
      <c r="HL11" s="431"/>
      <c r="HM11" s="431" t="s">
        <v>410</v>
      </c>
      <c r="HN11" s="447"/>
      <c r="HO11" s="486"/>
      <c r="HP11" s="475"/>
      <c r="HQ11" s="431"/>
      <c r="HR11" s="431"/>
      <c r="HS11" s="431"/>
      <c r="HT11" s="431" t="s">
        <v>410</v>
      </c>
      <c r="HU11" s="447"/>
      <c r="HV11" s="486"/>
      <c r="HW11" s="475"/>
      <c r="HX11" s="431"/>
      <c r="HY11" s="431"/>
      <c r="HZ11" s="431"/>
      <c r="IA11" s="431" t="s">
        <v>410</v>
      </c>
      <c r="IB11" s="447"/>
      <c r="IC11" s="486"/>
      <c r="ID11" s="475"/>
      <c r="IE11" s="431"/>
      <c r="IF11" s="431"/>
      <c r="IG11" s="431"/>
      <c r="IH11" s="431" t="s">
        <v>410</v>
      </c>
      <c r="II11" s="447"/>
      <c r="IJ11" s="486"/>
      <c r="IK11" s="475"/>
      <c r="IL11" s="431"/>
      <c r="IM11" s="431"/>
      <c r="IN11" s="431"/>
      <c r="IO11" s="431" t="s">
        <v>410</v>
      </c>
      <c r="IP11" s="447"/>
      <c r="IQ11" s="486"/>
      <c r="IR11" s="475"/>
      <c r="IS11" s="431"/>
      <c r="IT11" s="431"/>
      <c r="IU11" s="431"/>
      <c r="IV11" s="431" t="s">
        <v>410</v>
      </c>
      <c r="IW11" s="447"/>
      <c r="IX11" s="486"/>
      <c r="IY11" s="475"/>
      <c r="IZ11" s="431"/>
      <c r="JA11" s="431"/>
      <c r="JB11" s="431"/>
      <c r="JC11" s="431" t="s">
        <v>410</v>
      </c>
      <c r="JD11" s="447"/>
      <c r="JE11" s="486"/>
      <c r="JF11" s="475"/>
      <c r="JG11" s="431"/>
      <c r="JH11" s="431"/>
      <c r="JI11" s="431"/>
      <c r="JJ11" s="431" t="s">
        <v>410</v>
      </c>
      <c r="JK11" s="447"/>
      <c r="JL11" s="486"/>
      <c r="JM11" s="475"/>
      <c r="JN11" s="431"/>
      <c r="JO11" s="431"/>
      <c r="JP11" s="431"/>
      <c r="JQ11" s="431" t="s">
        <v>410</v>
      </c>
      <c r="JR11" s="447"/>
      <c r="JS11" s="486"/>
      <c r="JT11" s="475"/>
      <c r="JU11" s="431"/>
      <c r="JV11" s="431"/>
      <c r="JW11" s="431"/>
      <c r="JX11" s="431" t="s">
        <v>410</v>
      </c>
      <c r="JY11" s="447"/>
      <c r="JZ11" s="486"/>
      <c r="KA11" s="475"/>
      <c r="KB11" s="431"/>
      <c r="KC11" s="431"/>
      <c r="KD11" s="431"/>
      <c r="KE11" s="431"/>
      <c r="KF11" s="447"/>
      <c r="KG11" s="450"/>
      <c r="KH11" s="430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40</v>
      </c>
      <c r="LY11" s="427" t="str">
        <f t="shared" si="1"/>
        <v/>
      </c>
      <c r="LZ11" s="427" t="str">
        <f t="shared" si="2"/>
        <v/>
      </c>
      <c r="MA11" s="427" t="str">
        <f t="shared" si="3"/>
        <v/>
      </c>
      <c r="MB11" s="468">
        <f t="shared" si="4"/>
        <v>100</v>
      </c>
      <c r="MC11" s="469"/>
    </row>
    <row r="12" spans="2:341" ht="15.75" customHeight="1">
      <c r="B12" s="427">
        <v>6</v>
      </c>
      <c r="C12" s="428" t="str">
        <f>IF(นักเรียน!C11="","",นักเรียน!C11)</f>
        <v>1536</v>
      </c>
      <c r="D12" s="428" t="str">
        <f>IF(นักเรียน!D11="","",นักเรียน!D11)</f>
        <v>1439600139363</v>
      </c>
      <c r="E12" s="429" t="str">
        <f>IF(นักเรียน!E11="","",นักเรียน!E11)</f>
        <v>เด็กชายชวัลวิทย์  อ่างมัจฉา</v>
      </c>
      <c r="F12" s="427">
        <f>IF(นักเรียน!E11="","",นักเรียน!B11)</f>
        <v>6</v>
      </c>
      <c r="G12" s="475"/>
      <c r="H12" s="431"/>
      <c r="I12" s="431"/>
      <c r="J12" s="431"/>
      <c r="K12" s="431" t="s">
        <v>410</v>
      </c>
      <c r="L12" s="431"/>
      <c r="M12" s="485"/>
      <c r="N12" s="475"/>
      <c r="O12" s="431"/>
      <c r="P12" s="431"/>
      <c r="Q12" s="431"/>
      <c r="R12" s="431" t="s">
        <v>410</v>
      </c>
      <c r="S12" s="431"/>
      <c r="T12" s="485"/>
      <c r="U12" s="490"/>
      <c r="V12" s="431"/>
      <c r="W12" s="431"/>
      <c r="X12" s="431"/>
      <c r="Y12" s="431" t="s">
        <v>410</v>
      </c>
      <c r="Z12" s="447"/>
      <c r="AA12" s="486"/>
      <c r="AB12" s="475"/>
      <c r="AC12" s="431"/>
      <c r="AD12" s="431"/>
      <c r="AE12" s="431"/>
      <c r="AF12" s="431" t="s">
        <v>410</v>
      </c>
      <c r="AG12" s="447"/>
      <c r="AH12" s="490"/>
      <c r="AI12" s="490"/>
      <c r="AJ12" s="431"/>
      <c r="AK12" s="431"/>
      <c r="AL12" s="431"/>
      <c r="AM12" s="431" t="s">
        <v>410</v>
      </c>
      <c r="AN12" s="447"/>
      <c r="AO12" s="486"/>
      <c r="AP12" s="475"/>
      <c r="AQ12" s="431"/>
      <c r="AR12" s="431"/>
      <c r="AS12" s="431"/>
      <c r="AT12" s="431" t="s">
        <v>410</v>
      </c>
      <c r="AU12" s="447"/>
      <c r="AV12" s="486"/>
      <c r="AW12" s="498"/>
      <c r="AX12" s="431"/>
      <c r="AY12" s="431"/>
      <c r="AZ12" s="431"/>
      <c r="BA12" s="431" t="s">
        <v>410</v>
      </c>
      <c r="BB12" s="447"/>
      <c r="BC12" s="485"/>
      <c r="BD12" s="475"/>
      <c r="BE12" s="431"/>
      <c r="BF12" s="431"/>
      <c r="BG12" s="431"/>
      <c r="BH12" s="431" t="s">
        <v>410</v>
      </c>
      <c r="BI12" s="447"/>
      <c r="BJ12" s="486"/>
      <c r="BK12" s="475"/>
      <c r="BL12" s="431"/>
      <c r="BM12" s="431"/>
      <c r="BN12" s="431"/>
      <c r="BO12" s="431" t="s">
        <v>410</v>
      </c>
      <c r="BP12" s="447"/>
      <c r="BQ12" s="486"/>
      <c r="BR12" s="475"/>
      <c r="BS12" s="431"/>
      <c r="BT12" s="431"/>
      <c r="BU12" s="431"/>
      <c r="BV12" s="431" t="s">
        <v>410</v>
      </c>
      <c r="BW12" s="447"/>
      <c r="BX12" s="486"/>
      <c r="BY12" s="498"/>
      <c r="BZ12" s="431"/>
      <c r="CA12" s="431"/>
      <c r="CB12" s="431"/>
      <c r="CC12" s="431" t="s">
        <v>410</v>
      </c>
      <c r="CD12" s="447"/>
      <c r="CE12" s="490"/>
      <c r="CF12" s="475"/>
      <c r="CG12" s="431"/>
      <c r="CH12" s="431"/>
      <c r="CI12" s="431"/>
      <c r="CJ12" s="431" t="s">
        <v>410</v>
      </c>
      <c r="CK12" s="447"/>
      <c r="CL12" s="486"/>
      <c r="CM12" s="475"/>
      <c r="CN12" s="431"/>
      <c r="CO12" s="431"/>
      <c r="CP12" s="431"/>
      <c r="CQ12" s="431" t="s">
        <v>410</v>
      </c>
      <c r="CR12" s="447"/>
      <c r="CS12" s="490"/>
      <c r="CT12" s="475"/>
      <c r="CU12" s="431"/>
      <c r="CV12" s="431"/>
      <c r="CW12" s="431"/>
      <c r="CX12" s="431" t="s">
        <v>410</v>
      </c>
      <c r="CY12" s="447"/>
      <c r="CZ12" s="486"/>
      <c r="DA12" s="498"/>
      <c r="DB12" s="431"/>
      <c r="DC12" s="431"/>
      <c r="DD12" s="431"/>
      <c r="DE12" s="431" t="s">
        <v>410</v>
      </c>
      <c r="DF12" s="447"/>
      <c r="DG12" s="486"/>
      <c r="DH12" s="475"/>
      <c r="DI12" s="431"/>
      <c r="DJ12" s="431"/>
      <c r="DK12" s="431"/>
      <c r="DL12" s="431" t="s">
        <v>410</v>
      </c>
      <c r="DM12" s="447"/>
      <c r="DN12" s="486"/>
      <c r="DO12" s="475"/>
      <c r="DP12" s="431"/>
      <c r="DQ12" s="431"/>
      <c r="DR12" s="431"/>
      <c r="DS12" s="431" t="s">
        <v>410</v>
      </c>
      <c r="DT12" s="447"/>
      <c r="DU12" s="486"/>
      <c r="DV12" s="475"/>
      <c r="DW12" s="431"/>
      <c r="DX12" s="431"/>
      <c r="DY12" s="431"/>
      <c r="DZ12" s="431" t="s">
        <v>410</v>
      </c>
      <c r="EA12" s="447"/>
      <c r="EB12" s="486"/>
      <c r="EC12" s="475"/>
      <c r="ED12" s="431"/>
      <c r="EE12" s="431"/>
      <c r="EF12" s="431"/>
      <c r="EG12" s="431" t="s">
        <v>410</v>
      </c>
      <c r="EH12" s="447"/>
      <c r="EI12" s="486"/>
      <c r="EJ12" s="475"/>
      <c r="EK12" s="431"/>
      <c r="EL12" s="431"/>
      <c r="EM12" s="431"/>
      <c r="EN12" s="431" t="s">
        <v>410</v>
      </c>
      <c r="EO12" s="447"/>
      <c r="EP12" s="486"/>
      <c r="EQ12" s="475"/>
      <c r="ER12" s="431"/>
      <c r="ES12" s="431"/>
      <c r="ET12" s="431"/>
      <c r="EU12" s="431" t="s">
        <v>410</v>
      </c>
      <c r="EV12" s="447"/>
      <c r="EW12" s="486"/>
      <c r="EX12" s="475"/>
      <c r="EY12" s="431"/>
      <c r="EZ12" s="431"/>
      <c r="FA12" s="431"/>
      <c r="FB12" s="431" t="s">
        <v>410</v>
      </c>
      <c r="FC12" s="447"/>
      <c r="FD12" s="486"/>
      <c r="FE12" s="475"/>
      <c r="FF12" s="431"/>
      <c r="FG12" s="431"/>
      <c r="FH12" s="431"/>
      <c r="FI12" s="431" t="s">
        <v>410</v>
      </c>
      <c r="FJ12" s="447"/>
      <c r="FK12" s="486"/>
      <c r="FL12" s="475"/>
      <c r="FM12" s="431"/>
      <c r="FN12" s="431"/>
      <c r="FO12" s="431"/>
      <c r="FP12" s="431" t="s">
        <v>410</v>
      </c>
      <c r="FQ12" s="447"/>
      <c r="FR12" s="486"/>
      <c r="FS12" s="475"/>
      <c r="FT12" s="431"/>
      <c r="FU12" s="431"/>
      <c r="FV12" s="431"/>
      <c r="FW12" s="431" t="s">
        <v>410</v>
      </c>
      <c r="FX12" s="447"/>
      <c r="FY12" s="486"/>
      <c r="FZ12" s="475"/>
      <c r="GA12" s="431"/>
      <c r="GB12" s="431"/>
      <c r="GC12" s="431"/>
      <c r="GD12" s="431" t="s">
        <v>410</v>
      </c>
      <c r="GE12" s="447"/>
      <c r="GF12" s="486"/>
      <c r="GG12" s="475"/>
      <c r="GH12" s="431"/>
      <c r="GI12" s="431"/>
      <c r="GJ12" s="431"/>
      <c r="GK12" s="431" t="s">
        <v>410</v>
      </c>
      <c r="GL12" s="447"/>
      <c r="GM12" s="486"/>
      <c r="GN12" s="475"/>
      <c r="GO12" s="431"/>
      <c r="GP12" s="431"/>
      <c r="GQ12" s="431"/>
      <c r="GR12" s="431" t="s">
        <v>410</v>
      </c>
      <c r="GS12" s="447"/>
      <c r="GT12" s="486"/>
      <c r="GU12" s="475"/>
      <c r="GV12" s="431"/>
      <c r="GW12" s="431"/>
      <c r="GX12" s="431"/>
      <c r="GY12" s="431" t="s">
        <v>410</v>
      </c>
      <c r="GZ12" s="447"/>
      <c r="HA12" s="486"/>
      <c r="HB12" s="475"/>
      <c r="HC12" s="431"/>
      <c r="HD12" s="431"/>
      <c r="HE12" s="431"/>
      <c r="HF12" s="431" t="s">
        <v>410</v>
      </c>
      <c r="HG12" s="447"/>
      <c r="HH12" s="486"/>
      <c r="HI12" s="475"/>
      <c r="HJ12" s="431"/>
      <c r="HK12" s="431"/>
      <c r="HL12" s="431"/>
      <c r="HM12" s="431" t="s">
        <v>410</v>
      </c>
      <c r="HN12" s="447"/>
      <c r="HO12" s="486"/>
      <c r="HP12" s="475"/>
      <c r="HQ12" s="431"/>
      <c r="HR12" s="431"/>
      <c r="HS12" s="431"/>
      <c r="HT12" s="431" t="s">
        <v>410</v>
      </c>
      <c r="HU12" s="447"/>
      <c r="HV12" s="486"/>
      <c r="HW12" s="475"/>
      <c r="HX12" s="431"/>
      <c r="HY12" s="431"/>
      <c r="HZ12" s="431"/>
      <c r="IA12" s="431" t="s">
        <v>410</v>
      </c>
      <c r="IB12" s="447"/>
      <c r="IC12" s="486"/>
      <c r="ID12" s="475"/>
      <c r="IE12" s="431"/>
      <c r="IF12" s="431"/>
      <c r="IG12" s="431"/>
      <c r="IH12" s="431" t="s">
        <v>410</v>
      </c>
      <c r="II12" s="447"/>
      <c r="IJ12" s="486"/>
      <c r="IK12" s="475"/>
      <c r="IL12" s="431"/>
      <c r="IM12" s="431"/>
      <c r="IN12" s="431"/>
      <c r="IO12" s="431" t="s">
        <v>410</v>
      </c>
      <c r="IP12" s="447"/>
      <c r="IQ12" s="486"/>
      <c r="IR12" s="475"/>
      <c r="IS12" s="431"/>
      <c r="IT12" s="431"/>
      <c r="IU12" s="431"/>
      <c r="IV12" s="431" t="s">
        <v>410</v>
      </c>
      <c r="IW12" s="447"/>
      <c r="IX12" s="486"/>
      <c r="IY12" s="475"/>
      <c r="IZ12" s="431"/>
      <c r="JA12" s="431"/>
      <c r="JB12" s="431"/>
      <c r="JC12" s="431" t="s">
        <v>410</v>
      </c>
      <c r="JD12" s="447"/>
      <c r="JE12" s="486"/>
      <c r="JF12" s="475"/>
      <c r="JG12" s="431"/>
      <c r="JH12" s="431"/>
      <c r="JI12" s="431"/>
      <c r="JJ12" s="431" t="s">
        <v>410</v>
      </c>
      <c r="JK12" s="447"/>
      <c r="JL12" s="486"/>
      <c r="JM12" s="475"/>
      <c r="JN12" s="431"/>
      <c r="JO12" s="431"/>
      <c r="JP12" s="431"/>
      <c r="JQ12" s="431" t="s">
        <v>410</v>
      </c>
      <c r="JR12" s="447"/>
      <c r="JS12" s="486"/>
      <c r="JT12" s="475"/>
      <c r="JU12" s="431"/>
      <c r="JV12" s="431"/>
      <c r="JW12" s="431"/>
      <c r="JX12" s="431" t="s">
        <v>410</v>
      </c>
      <c r="JY12" s="447"/>
      <c r="JZ12" s="486"/>
      <c r="KA12" s="475"/>
      <c r="KB12" s="431"/>
      <c r="KC12" s="431"/>
      <c r="KD12" s="431"/>
      <c r="KE12" s="431"/>
      <c r="KF12" s="447"/>
      <c r="KG12" s="450"/>
      <c r="KH12" s="430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40</v>
      </c>
      <c r="LY12" s="427" t="str">
        <f t="shared" si="1"/>
        <v/>
      </c>
      <c r="LZ12" s="427" t="str">
        <f t="shared" si="2"/>
        <v/>
      </c>
      <c r="MA12" s="427" t="str">
        <f t="shared" si="3"/>
        <v/>
      </c>
      <c r="MB12" s="468">
        <f t="shared" si="4"/>
        <v>100</v>
      </c>
      <c r="MC12" s="469"/>
    </row>
    <row r="13" spans="2:341" ht="15.75" customHeight="1">
      <c r="B13" s="427">
        <v>7</v>
      </c>
      <c r="C13" s="428" t="str">
        <f>IF(นักเรียน!C12="","",นักเรียน!C12)</f>
        <v>1545</v>
      </c>
      <c r="D13" s="428" t="str">
        <f>IF(นักเรียน!D12="","",นักเรียน!D12)</f>
        <v>1629900982226</v>
      </c>
      <c r="E13" s="429" t="str">
        <f>IF(นักเรียน!E12="","",นักเรียน!E12)</f>
        <v>เด็กชายศักดิ์ดา  จันทะวงค์</v>
      </c>
      <c r="F13" s="427">
        <f>IF(นักเรียน!E12="","",นักเรียน!B12)</f>
        <v>7</v>
      </c>
      <c r="G13" s="475"/>
      <c r="H13" s="431"/>
      <c r="I13" s="431"/>
      <c r="J13" s="431"/>
      <c r="K13" s="431" t="s">
        <v>410</v>
      </c>
      <c r="L13" s="431"/>
      <c r="M13" s="485"/>
      <c r="N13" s="475"/>
      <c r="O13" s="431"/>
      <c r="P13" s="431"/>
      <c r="Q13" s="431"/>
      <c r="R13" s="431" t="s">
        <v>410</v>
      </c>
      <c r="S13" s="431"/>
      <c r="T13" s="485"/>
      <c r="U13" s="490"/>
      <c r="V13" s="431"/>
      <c r="W13" s="431"/>
      <c r="X13" s="431"/>
      <c r="Y13" s="431" t="s">
        <v>410</v>
      </c>
      <c r="Z13" s="447"/>
      <c r="AA13" s="486"/>
      <c r="AB13" s="475"/>
      <c r="AC13" s="431"/>
      <c r="AD13" s="431"/>
      <c r="AE13" s="431"/>
      <c r="AF13" s="431" t="s">
        <v>410</v>
      </c>
      <c r="AG13" s="447"/>
      <c r="AH13" s="490"/>
      <c r="AI13" s="490"/>
      <c r="AJ13" s="431"/>
      <c r="AK13" s="431"/>
      <c r="AL13" s="431"/>
      <c r="AM13" s="431" t="s">
        <v>410</v>
      </c>
      <c r="AN13" s="447"/>
      <c r="AO13" s="486"/>
      <c r="AP13" s="475"/>
      <c r="AQ13" s="431"/>
      <c r="AR13" s="431"/>
      <c r="AS13" s="431"/>
      <c r="AT13" s="431" t="s">
        <v>410</v>
      </c>
      <c r="AU13" s="447"/>
      <c r="AV13" s="486"/>
      <c r="AW13" s="498"/>
      <c r="AX13" s="431"/>
      <c r="AY13" s="431"/>
      <c r="AZ13" s="431"/>
      <c r="BA13" s="431" t="s">
        <v>410</v>
      </c>
      <c r="BB13" s="447"/>
      <c r="BC13" s="485"/>
      <c r="BD13" s="475"/>
      <c r="BE13" s="431"/>
      <c r="BF13" s="431"/>
      <c r="BG13" s="431"/>
      <c r="BH13" s="431" t="s">
        <v>410</v>
      </c>
      <c r="BI13" s="447"/>
      <c r="BJ13" s="486"/>
      <c r="BK13" s="475"/>
      <c r="BL13" s="431"/>
      <c r="BM13" s="431"/>
      <c r="BN13" s="431"/>
      <c r="BO13" s="431" t="s">
        <v>410</v>
      </c>
      <c r="BP13" s="447"/>
      <c r="BQ13" s="486"/>
      <c r="BR13" s="475"/>
      <c r="BS13" s="431"/>
      <c r="BT13" s="431"/>
      <c r="BU13" s="431"/>
      <c r="BV13" s="431" t="s">
        <v>411</v>
      </c>
      <c r="BW13" s="447"/>
      <c r="BX13" s="486"/>
      <c r="BY13" s="498"/>
      <c r="BZ13" s="431"/>
      <c r="CA13" s="431"/>
      <c r="CB13" s="431"/>
      <c r="CC13" s="431" t="s">
        <v>410</v>
      </c>
      <c r="CD13" s="447"/>
      <c r="CE13" s="490"/>
      <c r="CF13" s="475"/>
      <c r="CG13" s="431"/>
      <c r="CH13" s="431"/>
      <c r="CI13" s="431"/>
      <c r="CJ13" s="431" t="s">
        <v>410</v>
      </c>
      <c r="CK13" s="447"/>
      <c r="CL13" s="486"/>
      <c r="CM13" s="475"/>
      <c r="CN13" s="431"/>
      <c r="CO13" s="431"/>
      <c r="CP13" s="431"/>
      <c r="CQ13" s="431" t="s">
        <v>410</v>
      </c>
      <c r="CR13" s="447"/>
      <c r="CS13" s="490"/>
      <c r="CT13" s="475"/>
      <c r="CU13" s="431"/>
      <c r="CV13" s="431"/>
      <c r="CW13" s="431"/>
      <c r="CX13" s="431" t="s">
        <v>410</v>
      </c>
      <c r="CY13" s="447"/>
      <c r="CZ13" s="486"/>
      <c r="DA13" s="498"/>
      <c r="DB13" s="431"/>
      <c r="DC13" s="431"/>
      <c r="DD13" s="431"/>
      <c r="DE13" s="431" t="s">
        <v>410</v>
      </c>
      <c r="DF13" s="447"/>
      <c r="DG13" s="486"/>
      <c r="DH13" s="475"/>
      <c r="DI13" s="431"/>
      <c r="DJ13" s="431"/>
      <c r="DK13" s="431"/>
      <c r="DL13" s="431" t="s">
        <v>410</v>
      </c>
      <c r="DM13" s="447"/>
      <c r="DN13" s="486"/>
      <c r="DO13" s="475"/>
      <c r="DP13" s="431"/>
      <c r="DQ13" s="431"/>
      <c r="DR13" s="431"/>
      <c r="DS13" s="431" t="s">
        <v>410</v>
      </c>
      <c r="DT13" s="447"/>
      <c r="DU13" s="486"/>
      <c r="DV13" s="475"/>
      <c r="DW13" s="431"/>
      <c r="DX13" s="431"/>
      <c r="DY13" s="431"/>
      <c r="DZ13" s="431" t="s">
        <v>410</v>
      </c>
      <c r="EA13" s="447"/>
      <c r="EB13" s="486"/>
      <c r="EC13" s="475"/>
      <c r="ED13" s="431"/>
      <c r="EE13" s="431"/>
      <c r="EF13" s="431"/>
      <c r="EG13" s="431" t="s">
        <v>410</v>
      </c>
      <c r="EH13" s="447"/>
      <c r="EI13" s="486"/>
      <c r="EJ13" s="475"/>
      <c r="EK13" s="431"/>
      <c r="EL13" s="431"/>
      <c r="EM13" s="431"/>
      <c r="EN13" s="431" t="s">
        <v>410</v>
      </c>
      <c r="EO13" s="447"/>
      <c r="EP13" s="486"/>
      <c r="EQ13" s="475"/>
      <c r="ER13" s="431"/>
      <c r="ES13" s="431"/>
      <c r="ET13" s="431"/>
      <c r="EU13" s="431" t="s">
        <v>410</v>
      </c>
      <c r="EV13" s="447"/>
      <c r="EW13" s="486"/>
      <c r="EX13" s="475"/>
      <c r="EY13" s="431"/>
      <c r="EZ13" s="431"/>
      <c r="FA13" s="431"/>
      <c r="FB13" s="431" t="s">
        <v>410</v>
      </c>
      <c r="FC13" s="447"/>
      <c r="FD13" s="486"/>
      <c r="FE13" s="475"/>
      <c r="FF13" s="431"/>
      <c r="FG13" s="431"/>
      <c r="FH13" s="431"/>
      <c r="FI13" s="431" t="s">
        <v>410</v>
      </c>
      <c r="FJ13" s="447"/>
      <c r="FK13" s="486"/>
      <c r="FL13" s="475"/>
      <c r="FM13" s="431"/>
      <c r="FN13" s="431"/>
      <c r="FO13" s="431"/>
      <c r="FP13" s="431" t="s">
        <v>410</v>
      </c>
      <c r="FQ13" s="447"/>
      <c r="FR13" s="486"/>
      <c r="FS13" s="475"/>
      <c r="FT13" s="431"/>
      <c r="FU13" s="431"/>
      <c r="FV13" s="431"/>
      <c r="FW13" s="431" t="s">
        <v>410</v>
      </c>
      <c r="FX13" s="447"/>
      <c r="FY13" s="486"/>
      <c r="FZ13" s="475"/>
      <c r="GA13" s="431"/>
      <c r="GB13" s="431"/>
      <c r="GC13" s="431"/>
      <c r="GD13" s="431" t="s">
        <v>410</v>
      </c>
      <c r="GE13" s="447"/>
      <c r="GF13" s="486"/>
      <c r="GG13" s="475"/>
      <c r="GH13" s="431"/>
      <c r="GI13" s="431"/>
      <c r="GJ13" s="431"/>
      <c r="GK13" s="431" t="s">
        <v>410</v>
      </c>
      <c r="GL13" s="447"/>
      <c r="GM13" s="486"/>
      <c r="GN13" s="475"/>
      <c r="GO13" s="431"/>
      <c r="GP13" s="431"/>
      <c r="GQ13" s="431"/>
      <c r="GR13" s="431" t="s">
        <v>410</v>
      </c>
      <c r="GS13" s="447"/>
      <c r="GT13" s="486"/>
      <c r="GU13" s="475"/>
      <c r="GV13" s="431"/>
      <c r="GW13" s="431"/>
      <c r="GX13" s="431"/>
      <c r="GY13" s="431" t="s">
        <v>410</v>
      </c>
      <c r="GZ13" s="447"/>
      <c r="HA13" s="486"/>
      <c r="HB13" s="475"/>
      <c r="HC13" s="431"/>
      <c r="HD13" s="431"/>
      <c r="HE13" s="431"/>
      <c r="HF13" s="431" t="s">
        <v>410</v>
      </c>
      <c r="HG13" s="447"/>
      <c r="HH13" s="486"/>
      <c r="HI13" s="475"/>
      <c r="HJ13" s="431"/>
      <c r="HK13" s="431"/>
      <c r="HL13" s="431"/>
      <c r="HM13" s="431" t="s">
        <v>410</v>
      </c>
      <c r="HN13" s="447"/>
      <c r="HO13" s="486"/>
      <c r="HP13" s="475"/>
      <c r="HQ13" s="431"/>
      <c r="HR13" s="431"/>
      <c r="HS13" s="431"/>
      <c r="HT13" s="431" t="s">
        <v>410</v>
      </c>
      <c r="HU13" s="447"/>
      <c r="HV13" s="486"/>
      <c r="HW13" s="475"/>
      <c r="HX13" s="431"/>
      <c r="HY13" s="431"/>
      <c r="HZ13" s="431"/>
      <c r="IA13" s="431" t="s">
        <v>410</v>
      </c>
      <c r="IB13" s="447"/>
      <c r="IC13" s="486"/>
      <c r="ID13" s="475"/>
      <c r="IE13" s="431"/>
      <c r="IF13" s="431"/>
      <c r="IG13" s="431"/>
      <c r="IH13" s="431" t="s">
        <v>410</v>
      </c>
      <c r="II13" s="447"/>
      <c r="IJ13" s="486"/>
      <c r="IK13" s="475"/>
      <c r="IL13" s="431"/>
      <c r="IM13" s="431"/>
      <c r="IN13" s="431"/>
      <c r="IO13" s="431" t="s">
        <v>410</v>
      </c>
      <c r="IP13" s="447"/>
      <c r="IQ13" s="486"/>
      <c r="IR13" s="475"/>
      <c r="IS13" s="431"/>
      <c r="IT13" s="431"/>
      <c r="IU13" s="431"/>
      <c r="IV13" s="431" t="s">
        <v>410</v>
      </c>
      <c r="IW13" s="447"/>
      <c r="IX13" s="486"/>
      <c r="IY13" s="475"/>
      <c r="IZ13" s="431"/>
      <c r="JA13" s="431"/>
      <c r="JB13" s="431"/>
      <c r="JC13" s="431" t="s">
        <v>410</v>
      </c>
      <c r="JD13" s="447"/>
      <c r="JE13" s="486"/>
      <c r="JF13" s="475"/>
      <c r="JG13" s="431"/>
      <c r="JH13" s="431"/>
      <c r="JI13" s="431"/>
      <c r="JJ13" s="431" t="s">
        <v>410</v>
      </c>
      <c r="JK13" s="447"/>
      <c r="JL13" s="486"/>
      <c r="JM13" s="475"/>
      <c r="JN13" s="431"/>
      <c r="JO13" s="431"/>
      <c r="JP13" s="431"/>
      <c r="JQ13" s="431" t="s">
        <v>410</v>
      </c>
      <c r="JR13" s="447"/>
      <c r="JS13" s="486"/>
      <c r="JT13" s="475"/>
      <c r="JU13" s="431"/>
      <c r="JV13" s="431"/>
      <c r="JW13" s="431"/>
      <c r="JX13" s="431" t="s">
        <v>410</v>
      </c>
      <c r="JY13" s="447"/>
      <c r="JZ13" s="486"/>
      <c r="KA13" s="475"/>
      <c r="KB13" s="431"/>
      <c r="KC13" s="431"/>
      <c r="KD13" s="431"/>
      <c r="KE13" s="431"/>
      <c r="KF13" s="447"/>
      <c r="KG13" s="450"/>
      <c r="KH13" s="430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39</v>
      </c>
      <c r="LY13" s="427" t="str">
        <f t="shared" si="1"/>
        <v/>
      </c>
      <c r="LZ13" s="427" t="str">
        <f t="shared" si="2"/>
        <v/>
      </c>
      <c r="MA13" s="427">
        <f t="shared" si="3"/>
        <v>1</v>
      </c>
      <c r="MB13" s="468">
        <f t="shared" si="4"/>
        <v>97.5</v>
      </c>
      <c r="MC13" s="469"/>
    </row>
    <row r="14" spans="2:341" ht="15.75" customHeight="1">
      <c r="B14" s="427">
        <v>8</v>
      </c>
      <c r="C14" s="428" t="str">
        <f>IF(นักเรียน!C13="","",นักเรียน!C13)</f>
        <v>1616</v>
      </c>
      <c r="D14" s="428" t="str">
        <f>IF(นักเรียน!D13="","",นักเรียน!D13)</f>
        <v>G624100000761</v>
      </c>
      <c r="E14" s="429" t="str">
        <f>IF(นักเรียน!E13="","",นักเรียน!E13)</f>
        <v>เด็กชายแจ็คกี้  ระถิกา</v>
      </c>
      <c r="F14" s="427">
        <f>IF(นักเรียน!E13="","",นักเรียน!B13)</f>
        <v>8</v>
      </c>
      <c r="G14" s="475"/>
      <c r="H14" s="431"/>
      <c r="I14" s="431"/>
      <c r="J14" s="431"/>
      <c r="K14" s="431" t="s">
        <v>410</v>
      </c>
      <c r="L14" s="431"/>
      <c r="M14" s="485"/>
      <c r="N14" s="475"/>
      <c r="O14" s="431"/>
      <c r="P14" s="431"/>
      <c r="Q14" s="431"/>
      <c r="R14" s="431" t="s">
        <v>410</v>
      </c>
      <c r="S14" s="431"/>
      <c r="T14" s="485"/>
      <c r="U14" s="490"/>
      <c r="V14" s="431"/>
      <c r="W14" s="431"/>
      <c r="X14" s="431"/>
      <c r="Y14" s="431" t="s">
        <v>410</v>
      </c>
      <c r="Z14" s="447"/>
      <c r="AA14" s="486"/>
      <c r="AB14" s="475"/>
      <c r="AC14" s="431"/>
      <c r="AD14" s="431"/>
      <c r="AE14" s="431"/>
      <c r="AF14" s="431" t="s">
        <v>410</v>
      </c>
      <c r="AG14" s="447"/>
      <c r="AH14" s="490"/>
      <c r="AI14" s="490"/>
      <c r="AJ14" s="431"/>
      <c r="AK14" s="431"/>
      <c r="AL14" s="431"/>
      <c r="AM14" s="431" t="s">
        <v>410</v>
      </c>
      <c r="AN14" s="447"/>
      <c r="AO14" s="486"/>
      <c r="AP14" s="475"/>
      <c r="AQ14" s="431"/>
      <c r="AR14" s="431"/>
      <c r="AS14" s="431"/>
      <c r="AT14" s="431" t="s">
        <v>410</v>
      </c>
      <c r="AU14" s="447"/>
      <c r="AV14" s="486"/>
      <c r="AW14" s="498"/>
      <c r="AX14" s="431"/>
      <c r="AY14" s="431"/>
      <c r="AZ14" s="431"/>
      <c r="BA14" s="431" t="s">
        <v>410</v>
      </c>
      <c r="BB14" s="447"/>
      <c r="BC14" s="485"/>
      <c r="BD14" s="475"/>
      <c r="BE14" s="431"/>
      <c r="BF14" s="431"/>
      <c r="BG14" s="431"/>
      <c r="BH14" s="431" t="s">
        <v>410</v>
      </c>
      <c r="BI14" s="447"/>
      <c r="BJ14" s="486"/>
      <c r="BK14" s="475"/>
      <c r="BL14" s="431"/>
      <c r="BM14" s="431"/>
      <c r="BN14" s="431"/>
      <c r="BO14" s="431" t="s">
        <v>410</v>
      </c>
      <c r="BP14" s="447"/>
      <c r="BQ14" s="486"/>
      <c r="BR14" s="475"/>
      <c r="BS14" s="431"/>
      <c r="BT14" s="431"/>
      <c r="BU14" s="431"/>
      <c r="BV14" s="431" t="s">
        <v>410</v>
      </c>
      <c r="BW14" s="447"/>
      <c r="BX14" s="486"/>
      <c r="BY14" s="498"/>
      <c r="BZ14" s="431"/>
      <c r="CA14" s="431"/>
      <c r="CB14" s="431"/>
      <c r="CC14" s="431" t="s">
        <v>410</v>
      </c>
      <c r="CD14" s="447"/>
      <c r="CE14" s="490"/>
      <c r="CF14" s="475"/>
      <c r="CG14" s="431"/>
      <c r="CH14" s="431"/>
      <c r="CI14" s="431"/>
      <c r="CJ14" s="431" t="s">
        <v>410</v>
      </c>
      <c r="CK14" s="447"/>
      <c r="CL14" s="486"/>
      <c r="CM14" s="475"/>
      <c r="CN14" s="431"/>
      <c r="CO14" s="431"/>
      <c r="CP14" s="431"/>
      <c r="CQ14" s="431" t="s">
        <v>410</v>
      </c>
      <c r="CR14" s="447"/>
      <c r="CS14" s="490"/>
      <c r="CT14" s="475"/>
      <c r="CU14" s="431"/>
      <c r="CV14" s="431"/>
      <c r="CW14" s="431"/>
      <c r="CX14" s="431" t="s">
        <v>410</v>
      </c>
      <c r="CY14" s="447"/>
      <c r="CZ14" s="486"/>
      <c r="DA14" s="498"/>
      <c r="DB14" s="431"/>
      <c r="DC14" s="431"/>
      <c r="DD14" s="431"/>
      <c r="DE14" s="431" t="s">
        <v>410</v>
      </c>
      <c r="DF14" s="447"/>
      <c r="DG14" s="486"/>
      <c r="DH14" s="475"/>
      <c r="DI14" s="431"/>
      <c r="DJ14" s="431"/>
      <c r="DK14" s="431"/>
      <c r="DL14" s="431" t="s">
        <v>410</v>
      </c>
      <c r="DM14" s="447"/>
      <c r="DN14" s="486"/>
      <c r="DO14" s="475"/>
      <c r="DP14" s="431"/>
      <c r="DQ14" s="431"/>
      <c r="DR14" s="431"/>
      <c r="DS14" s="431" t="s">
        <v>410</v>
      </c>
      <c r="DT14" s="447"/>
      <c r="DU14" s="486"/>
      <c r="DV14" s="475"/>
      <c r="DW14" s="431"/>
      <c r="DX14" s="431"/>
      <c r="DY14" s="431"/>
      <c r="DZ14" s="431" t="s">
        <v>410</v>
      </c>
      <c r="EA14" s="447"/>
      <c r="EB14" s="486"/>
      <c r="EC14" s="475"/>
      <c r="ED14" s="431"/>
      <c r="EE14" s="431"/>
      <c r="EF14" s="431"/>
      <c r="EG14" s="431" t="s">
        <v>410</v>
      </c>
      <c r="EH14" s="447"/>
      <c r="EI14" s="486"/>
      <c r="EJ14" s="475"/>
      <c r="EK14" s="431"/>
      <c r="EL14" s="431"/>
      <c r="EM14" s="431"/>
      <c r="EN14" s="431" t="s">
        <v>410</v>
      </c>
      <c r="EO14" s="447"/>
      <c r="EP14" s="486"/>
      <c r="EQ14" s="475"/>
      <c r="ER14" s="431"/>
      <c r="ES14" s="431"/>
      <c r="ET14" s="431"/>
      <c r="EU14" s="431" t="s">
        <v>410</v>
      </c>
      <c r="EV14" s="447"/>
      <c r="EW14" s="486"/>
      <c r="EX14" s="475"/>
      <c r="EY14" s="431"/>
      <c r="EZ14" s="431"/>
      <c r="FA14" s="431"/>
      <c r="FB14" s="431" t="s">
        <v>410</v>
      </c>
      <c r="FC14" s="447"/>
      <c r="FD14" s="486"/>
      <c r="FE14" s="475"/>
      <c r="FF14" s="431"/>
      <c r="FG14" s="431"/>
      <c r="FH14" s="431"/>
      <c r="FI14" s="431" t="s">
        <v>410</v>
      </c>
      <c r="FJ14" s="447"/>
      <c r="FK14" s="486"/>
      <c r="FL14" s="475"/>
      <c r="FM14" s="431"/>
      <c r="FN14" s="431"/>
      <c r="FO14" s="431"/>
      <c r="FP14" s="431" t="s">
        <v>410</v>
      </c>
      <c r="FQ14" s="447"/>
      <c r="FR14" s="486"/>
      <c r="FS14" s="475"/>
      <c r="FT14" s="431"/>
      <c r="FU14" s="431"/>
      <c r="FV14" s="431"/>
      <c r="FW14" s="431" t="s">
        <v>410</v>
      </c>
      <c r="FX14" s="447"/>
      <c r="FY14" s="486"/>
      <c r="FZ14" s="475"/>
      <c r="GA14" s="431"/>
      <c r="GB14" s="431"/>
      <c r="GC14" s="431"/>
      <c r="GD14" s="431" t="s">
        <v>410</v>
      </c>
      <c r="GE14" s="447"/>
      <c r="GF14" s="486"/>
      <c r="GG14" s="475"/>
      <c r="GH14" s="431"/>
      <c r="GI14" s="431"/>
      <c r="GJ14" s="431"/>
      <c r="GK14" s="431" t="s">
        <v>410</v>
      </c>
      <c r="GL14" s="447"/>
      <c r="GM14" s="486"/>
      <c r="GN14" s="475"/>
      <c r="GO14" s="431"/>
      <c r="GP14" s="431"/>
      <c r="GQ14" s="431"/>
      <c r="GR14" s="431" t="s">
        <v>410</v>
      </c>
      <c r="GS14" s="447"/>
      <c r="GT14" s="486"/>
      <c r="GU14" s="475"/>
      <c r="GV14" s="431"/>
      <c r="GW14" s="431"/>
      <c r="GX14" s="431"/>
      <c r="GY14" s="431" t="s">
        <v>410</v>
      </c>
      <c r="GZ14" s="447"/>
      <c r="HA14" s="486"/>
      <c r="HB14" s="475"/>
      <c r="HC14" s="431"/>
      <c r="HD14" s="431"/>
      <c r="HE14" s="431"/>
      <c r="HF14" s="431" t="s">
        <v>410</v>
      </c>
      <c r="HG14" s="447"/>
      <c r="HH14" s="486"/>
      <c r="HI14" s="475"/>
      <c r="HJ14" s="431"/>
      <c r="HK14" s="431"/>
      <c r="HL14" s="431"/>
      <c r="HM14" s="431" t="s">
        <v>410</v>
      </c>
      <c r="HN14" s="447"/>
      <c r="HO14" s="486"/>
      <c r="HP14" s="475"/>
      <c r="HQ14" s="431"/>
      <c r="HR14" s="431"/>
      <c r="HS14" s="431"/>
      <c r="HT14" s="431" t="s">
        <v>410</v>
      </c>
      <c r="HU14" s="447"/>
      <c r="HV14" s="486"/>
      <c r="HW14" s="475"/>
      <c r="HX14" s="431"/>
      <c r="HY14" s="431"/>
      <c r="HZ14" s="431"/>
      <c r="IA14" s="431" t="s">
        <v>410</v>
      </c>
      <c r="IB14" s="447"/>
      <c r="IC14" s="486"/>
      <c r="ID14" s="475"/>
      <c r="IE14" s="431"/>
      <c r="IF14" s="431"/>
      <c r="IG14" s="431"/>
      <c r="IH14" s="431" t="s">
        <v>410</v>
      </c>
      <c r="II14" s="447"/>
      <c r="IJ14" s="486"/>
      <c r="IK14" s="475"/>
      <c r="IL14" s="431"/>
      <c r="IM14" s="431"/>
      <c r="IN14" s="431"/>
      <c r="IO14" s="431" t="s">
        <v>410</v>
      </c>
      <c r="IP14" s="447"/>
      <c r="IQ14" s="486"/>
      <c r="IR14" s="475"/>
      <c r="IS14" s="431"/>
      <c r="IT14" s="431"/>
      <c r="IU14" s="431"/>
      <c r="IV14" s="431" t="s">
        <v>410</v>
      </c>
      <c r="IW14" s="447"/>
      <c r="IX14" s="486"/>
      <c r="IY14" s="475"/>
      <c r="IZ14" s="431"/>
      <c r="JA14" s="431"/>
      <c r="JB14" s="431"/>
      <c r="JC14" s="431" t="s">
        <v>410</v>
      </c>
      <c r="JD14" s="447"/>
      <c r="JE14" s="486"/>
      <c r="JF14" s="475"/>
      <c r="JG14" s="431"/>
      <c r="JH14" s="431"/>
      <c r="JI14" s="431"/>
      <c r="JJ14" s="431" t="s">
        <v>410</v>
      </c>
      <c r="JK14" s="447"/>
      <c r="JL14" s="486"/>
      <c r="JM14" s="475"/>
      <c r="JN14" s="431"/>
      <c r="JO14" s="431"/>
      <c r="JP14" s="431"/>
      <c r="JQ14" s="431" t="s">
        <v>410</v>
      </c>
      <c r="JR14" s="447"/>
      <c r="JS14" s="486"/>
      <c r="JT14" s="475"/>
      <c r="JU14" s="431"/>
      <c r="JV14" s="431"/>
      <c r="JW14" s="431"/>
      <c r="JX14" s="431" t="s">
        <v>410</v>
      </c>
      <c r="JY14" s="447"/>
      <c r="JZ14" s="486"/>
      <c r="KA14" s="475"/>
      <c r="KB14" s="431"/>
      <c r="KC14" s="431"/>
      <c r="KD14" s="431"/>
      <c r="KE14" s="431"/>
      <c r="KF14" s="447"/>
      <c r="KG14" s="450"/>
      <c r="KH14" s="430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40</v>
      </c>
      <c r="LY14" s="427" t="str">
        <f t="shared" si="1"/>
        <v/>
      </c>
      <c r="LZ14" s="427" t="str">
        <f t="shared" si="2"/>
        <v/>
      </c>
      <c r="MA14" s="427" t="str">
        <f t="shared" si="3"/>
        <v/>
      </c>
      <c r="MB14" s="468">
        <f t="shared" si="4"/>
        <v>100</v>
      </c>
      <c r="MC14" s="469"/>
    </row>
    <row r="15" spans="2:341" ht="15.75" customHeight="1">
      <c r="B15" s="427">
        <v>9</v>
      </c>
      <c r="C15" s="428" t="str">
        <f>IF(นักเรียน!C14="","",นักเรียน!C14)</f>
        <v>1531</v>
      </c>
      <c r="D15" s="428" t="str">
        <f>IF(นักเรียน!D14="","",นักเรียน!D14)</f>
        <v>1439600140302</v>
      </c>
      <c r="E15" s="429" t="str">
        <f>IF(นักเรียน!E14="","",นักเรียน!E14)</f>
        <v>เด็กหญิงธิราวัลย์  อ่อนตามา</v>
      </c>
      <c r="F15" s="427">
        <f>IF(นักเรียน!E14="","",นักเรียน!B14)</f>
        <v>9</v>
      </c>
      <c r="G15" s="475"/>
      <c r="H15" s="431"/>
      <c r="I15" s="431"/>
      <c r="J15" s="431"/>
      <c r="K15" s="431" t="s">
        <v>410</v>
      </c>
      <c r="L15" s="431"/>
      <c r="M15" s="485"/>
      <c r="N15" s="475"/>
      <c r="O15" s="431"/>
      <c r="P15" s="431"/>
      <c r="Q15" s="431"/>
      <c r="R15" s="431" t="s">
        <v>410</v>
      </c>
      <c r="S15" s="431"/>
      <c r="T15" s="485"/>
      <c r="U15" s="490"/>
      <c r="V15" s="431"/>
      <c r="W15" s="431"/>
      <c r="X15" s="431"/>
      <c r="Y15" s="431" t="s">
        <v>410</v>
      </c>
      <c r="Z15" s="447"/>
      <c r="AA15" s="486"/>
      <c r="AB15" s="475"/>
      <c r="AC15" s="431"/>
      <c r="AD15" s="431"/>
      <c r="AE15" s="431"/>
      <c r="AF15" s="431" t="s">
        <v>410</v>
      </c>
      <c r="AG15" s="447"/>
      <c r="AH15" s="490"/>
      <c r="AI15" s="490"/>
      <c r="AJ15" s="431"/>
      <c r="AK15" s="431"/>
      <c r="AL15" s="431"/>
      <c r="AM15" s="431" t="s">
        <v>410</v>
      </c>
      <c r="AN15" s="447"/>
      <c r="AO15" s="486"/>
      <c r="AP15" s="475"/>
      <c r="AQ15" s="431"/>
      <c r="AR15" s="431"/>
      <c r="AS15" s="431"/>
      <c r="AT15" s="431" t="s">
        <v>410</v>
      </c>
      <c r="AU15" s="447"/>
      <c r="AV15" s="486"/>
      <c r="AW15" s="498"/>
      <c r="AX15" s="431"/>
      <c r="AY15" s="431"/>
      <c r="AZ15" s="431"/>
      <c r="BA15" s="431" t="s">
        <v>410</v>
      </c>
      <c r="BB15" s="447"/>
      <c r="BC15" s="485"/>
      <c r="BD15" s="475"/>
      <c r="BE15" s="431"/>
      <c r="BF15" s="431"/>
      <c r="BG15" s="431"/>
      <c r="BH15" s="431" t="s">
        <v>410</v>
      </c>
      <c r="BI15" s="447"/>
      <c r="BJ15" s="486"/>
      <c r="BK15" s="475"/>
      <c r="BL15" s="431"/>
      <c r="BM15" s="431"/>
      <c r="BN15" s="431"/>
      <c r="BO15" s="431" t="s">
        <v>410</v>
      </c>
      <c r="BP15" s="447"/>
      <c r="BQ15" s="486"/>
      <c r="BR15" s="475"/>
      <c r="BS15" s="431"/>
      <c r="BT15" s="431"/>
      <c r="BU15" s="431"/>
      <c r="BV15" s="431" t="s">
        <v>410</v>
      </c>
      <c r="BW15" s="447"/>
      <c r="BX15" s="486"/>
      <c r="BY15" s="498"/>
      <c r="BZ15" s="431"/>
      <c r="CA15" s="431"/>
      <c r="CB15" s="431"/>
      <c r="CC15" s="431" t="s">
        <v>410</v>
      </c>
      <c r="CD15" s="447"/>
      <c r="CE15" s="490"/>
      <c r="CF15" s="475"/>
      <c r="CG15" s="431"/>
      <c r="CH15" s="431"/>
      <c r="CI15" s="431"/>
      <c r="CJ15" s="431" t="s">
        <v>411</v>
      </c>
      <c r="CK15" s="447"/>
      <c r="CL15" s="486"/>
      <c r="CM15" s="475"/>
      <c r="CN15" s="431"/>
      <c r="CO15" s="431"/>
      <c r="CP15" s="431"/>
      <c r="CQ15" s="431" t="s">
        <v>410</v>
      </c>
      <c r="CR15" s="447"/>
      <c r="CS15" s="490"/>
      <c r="CT15" s="475"/>
      <c r="CU15" s="431"/>
      <c r="CV15" s="431"/>
      <c r="CW15" s="431"/>
      <c r="CX15" s="431" t="s">
        <v>410</v>
      </c>
      <c r="CY15" s="447"/>
      <c r="CZ15" s="486"/>
      <c r="DA15" s="498"/>
      <c r="DB15" s="431"/>
      <c r="DC15" s="431"/>
      <c r="DD15" s="431"/>
      <c r="DE15" s="431" t="s">
        <v>410</v>
      </c>
      <c r="DF15" s="447"/>
      <c r="DG15" s="486"/>
      <c r="DH15" s="475"/>
      <c r="DI15" s="431"/>
      <c r="DJ15" s="431"/>
      <c r="DK15" s="431"/>
      <c r="DL15" s="431" t="s">
        <v>410</v>
      </c>
      <c r="DM15" s="447"/>
      <c r="DN15" s="486"/>
      <c r="DO15" s="475"/>
      <c r="DP15" s="431"/>
      <c r="DQ15" s="431"/>
      <c r="DR15" s="431"/>
      <c r="DS15" s="431" t="s">
        <v>410</v>
      </c>
      <c r="DT15" s="447"/>
      <c r="DU15" s="486"/>
      <c r="DV15" s="475"/>
      <c r="DW15" s="431"/>
      <c r="DX15" s="431"/>
      <c r="DY15" s="431"/>
      <c r="DZ15" s="431" t="s">
        <v>410</v>
      </c>
      <c r="EA15" s="447"/>
      <c r="EB15" s="486"/>
      <c r="EC15" s="475"/>
      <c r="ED15" s="431"/>
      <c r="EE15" s="431"/>
      <c r="EF15" s="431"/>
      <c r="EG15" s="431" t="s">
        <v>410</v>
      </c>
      <c r="EH15" s="447"/>
      <c r="EI15" s="486"/>
      <c r="EJ15" s="475"/>
      <c r="EK15" s="431"/>
      <c r="EL15" s="431"/>
      <c r="EM15" s="431"/>
      <c r="EN15" s="431" t="s">
        <v>410</v>
      </c>
      <c r="EO15" s="447"/>
      <c r="EP15" s="486"/>
      <c r="EQ15" s="475"/>
      <c r="ER15" s="431"/>
      <c r="ES15" s="431"/>
      <c r="ET15" s="431"/>
      <c r="EU15" s="431" t="s">
        <v>410</v>
      </c>
      <c r="EV15" s="447"/>
      <c r="EW15" s="486"/>
      <c r="EX15" s="475"/>
      <c r="EY15" s="431"/>
      <c r="EZ15" s="431"/>
      <c r="FA15" s="431"/>
      <c r="FB15" s="431" t="s">
        <v>410</v>
      </c>
      <c r="FC15" s="447"/>
      <c r="FD15" s="486"/>
      <c r="FE15" s="475"/>
      <c r="FF15" s="431"/>
      <c r="FG15" s="431"/>
      <c r="FH15" s="431"/>
      <c r="FI15" s="431" t="s">
        <v>410</v>
      </c>
      <c r="FJ15" s="447"/>
      <c r="FK15" s="486"/>
      <c r="FL15" s="475"/>
      <c r="FM15" s="431"/>
      <c r="FN15" s="431"/>
      <c r="FO15" s="431"/>
      <c r="FP15" s="431" t="s">
        <v>410</v>
      </c>
      <c r="FQ15" s="447"/>
      <c r="FR15" s="486"/>
      <c r="FS15" s="475"/>
      <c r="FT15" s="431"/>
      <c r="FU15" s="431"/>
      <c r="FV15" s="431"/>
      <c r="FW15" s="431" t="s">
        <v>410</v>
      </c>
      <c r="FX15" s="447"/>
      <c r="FY15" s="486"/>
      <c r="FZ15" s="475"/>
      <c r="GA15" s="431"/>
      <c r="GB15" s="431"/>
      <c r="GC15" s="431"/>
      <c r="GD15" s="431" t="s">
        <v>410</v>
      </c>
      <c r="GE15" s="447"/>
      <c r="GF15" s="486"/>
      <c r="GG15" s="475"/>
      <c r="GH15" s="431"/>
      <c r="GI15" s="431"/>
      <c r="GJ15" s="431"/>
      <c r="GK15" s="431" t="s">
        <v>410</v>
      </c>
      <c r="GL15" s="447"/>
      <c r="GM15" s="486"/>
      <c r="GN15" s="475"/>
      <c r="GO15" s="431"/>
      <c r="GP15" s="431"/>
      <c r="GQ15" s="431"/>
      <c r="GR15" s="431" t="s">
        <v>410</v>
      </c>
      <c r="GS15" s="447"/>
      <c r="GT15" s="486"/>
      <c r="GU15" s="475"/>
      <c r="GV15" s="431"/>
      <c r="GW15" s="431"/>
      <c r="GX15" s="431"/>
      <c r="GY15" s="431" t="s">
        <v>410</v>
      </c>
      <c r="GZ15" s="447"/>
      <c r="HA15" s="486"/>
      <c r="HB15" s="475"/>
      <c r="HC15" s="431"/>
      <c r="HD15" s="431"/>
      <c r="HE15" s="431"/>
      <c r="HF15" s="431" t="s">
        <v>410</v>
      </c>
      <c r="HG15" s="447"/>
      <c r="HH15" s="486"/>
      <c r="HI15" s="475"/>
      <c r="HJ15" s="431"/>
      <c r="HK15" s="431"/>
      <c r="HL15" s="431"/>
      <c r="HM15" s="431" t="s">
        <v>410</v>
      </c>
      <c r="HN15" s="447"/>
      <c r="HO15" s="486"/>
      <c r="HP15" s="475"/>
      <c r="HQ15" s="431"/>
      <c r="HR15" s="431"/>
      <c r="HS15" s="431"/>
      <c r="HT15" s="431" t="s">
        <v>410</v>
      </c>
      <c r="HU15" s="447"/>
      <c r="HV15" s="486"/>
      <c r="HW15" s="475"/>
      <c r="HX15" s="431"/>
      <c r="HY15" s="431"/>
      <c r="HZ15" s="431"/>
      <c r="IA15" s="431" t="s">
        <v>410</v>
      </c>
      <c r="IB15" s="447"/>
      <c r="IC15" s="486"/>
      <c r="ID15" s="475"/>
      <c r="IE15" s="431"/>
      <c r="IF15" s="431"/>
      <c r="IG15" s="431"/>
      <c r="IH15" s="431" t="s">
        <v>410</v>
      </c>
      <c r="II15" s="447"/>
      <c r="IJ15" s="486"/>
      <c r="IK15" s="475"/>
      <c r="IL15" s="431"/>
      <c r="IM15" s="431"/>
      <c r="IN15" s="431"/>
      <c r="IO15" s="431" t="s">
        <v>410</v>
      </c>
      <c r="IP15" s="447"/>
      <c r="IQ15" s="486"/>
      <c r="IR15" s="475"/>
      <c r="IS15" s="431"/>
      <c r="IT15" s="431"/>
      <c r="IU15" s="431"/>
      <c r="IV15" s="431" t="s">
        <v>410</v>
      </c>
      <c r="IW15" s="447"/>
      <c r="IX15" s="486"/>
      <c r="IY15" s="475"/>
      <c r="IZ15" s="431"/>
      <c r="JA15" s="431"/>
      <c r="JB15" s="431"/>
      <c r="JC15" s="431" t="s">
        <v>410</v>
      </c>
      <c r="JD15" s="447"/>
      <c r="JE15" s="486"/>
      <c r="JF15" s="475"/>
      <c r="JG15" s="431"/>
      <c r="JH15" s="431"/>
      <c r="JI15" s="431"/>
      <c r="JJ15" s="431" t="s">
        <v>410</v>
      </c>
      <c r="JK15" s="447"/>
      <c r="JL15" s="486"/>
      <c r="JM15" s="475"/>
      <c r="JN15" s="431"/>
      <c r="JO15" s="431"/>
      <c r="JP15" s="431"/>
      <c r="JQ15" s="431" t="s">
        <v>410</v>
      </c>
      <c r="JR15" s="447"/>
      <c r="JS15" s="486"/>
      <c r="JT15" s="475"/>
      <c r="JU15" s="431"/>
      <c r="JV15" s="431"/>
      <c r="JW15" s="431"/>
      <c r="JX15" s="431" t="s">
        <v>410</v>
      </c>
      <c r="JY15" s="447"/>
      <c r="JZ15" s="486"/>
      <c r="KA15" s="475"/>
      <c r="KB15" s="431"/>
      <c r="KC15" s="431"/>
      <c r="KD15" s="431"/>
      <c r="KE15" s="431"/>
      <c r="KF15" s="447"/>
      <c r="KG15" s="450"/>
      <c r="KH15" s="430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39</v>
      </c>
      <c r="LY15" s="427" t="str">
        <f t="shared" si="1"/>
        <v/>
      </c>
      <c r="LZ15" s="427" t="str">
        <f t="shared" si="2"/>
        <v/>
      </c>
      <c r="MA15" s="427">
        <f t="shared" si="3"/>
        <v>1</v>
      </c>
      <c r="MB15" s="468">
        <f t="shared" si="4"/>
        <v>97.5</v>
      </c>
      <c r="MC15" s="469"/>
    </row>
    <row r="16" spans="2:341" ht="15.75" customHeight="1">
      <c r="B16" s="427">
        <v>10</v>
      </c>
      <c r="C16" s="428" t="str">
        <f>IF(นักเรียน!C15="","",นักเรียน!C15)</f>
        <v>1532</v>
      </c>
      <c r="D16" s="428" t="str">
        <f>IF(นักเรียน!D15="","",นักเรียน!D15)</f>
        <v>1419902904909</v>
      </c>
      <c r="E16" s="429" t="str">
        <f>IF(นักเรียน!E15="","",นักเรียน!E15)</f>
        <v>เด็กหญิงนงนภัส  ติยะภา</v>
      </c>
      <c r="F16" s="427">
        <f>IF(นักเรียน!E15="","",นักเรียน!B15)</f>
        <v>10</v>
      </c>
      <c r="G16" s="475"/>
      <c r="H16" s="431"/>
      <c r="I16" s="431"/>
      <c r="J16" s="431"/>
      <c r="K16" s="431" t="s">
        <v>410</v>
      </c>
      <c r="L16" s="431"/>
      <c r="M16" s="486"/>
      <c r="N16" s="475"/>
      <c r="O16" s="431"/>
      <c r="P16" s="431"/>
      <c r="Q16" s="431"/>
      <c r="R16" s="431" t="s">
        <v>410</v>
      </c>
      <c r="S16" s="431"/>
      <c r="T16" s="490"/>
      <c r="U16" s="490"/>
      <c r="V16" s="431"/>
      <c r="W16" s="431"/>
      <c r="X16" s="431"/>
      <c r="Y16" s="431" t="s">
        <v>410</v>
      </c>
      <c r="Z16" s="447"/>
      <c r="AA16" s="486"/>
      <c r="AB16" s="475"/>
      <c r="AC16" s="431"/>
      <c r="AD16" s="431"/>
      <c r="AE16" s="431"/>
      <c r="AF16" s="431" t="s">
        <v>410</v>
      </c>
      <c r="AG16" s="447"/>
      <c r="AH16" s="490"/>
      <c r="AI16" s="490"/>
      <c r="AJ16" s="431"/>
      <c r="AK16" s="431"/>
      <c r="AL16" s="431"/>
      <c r="AM16" s="431" t="s">
        <v>410</v>
      </c>
      <c r="AN16" s="447"/>
      <c r="AO16" s="486"/>
      <c r="AP16" s="475"/>
      <c r="AQ16" s="431"/>
      <c r="AR16" s="431"/>
      <c r="AS16" s="431"/>
      <c r="AT16" s="431" t="s">
        <v>410</v>
      </c>
      <c r="AU16" s="447"/>
      <c r="AV16" s="486"/>
      <c r="AW16" s="498"/>
      <c r="AX16" s="431"/>
      <c r="AY16" s="431"/>
      <c r="AZ16" s="431"/>
      <c r="BA16" s="431" t="s">
        <v>410</v>
      </c>
      <c r="BB16" s="447"/>
      <c r="BC16" s="485"/>
      <c r="BD16" s="475"/>
      <c r="BE16" s="431"/>
      <c r="BF16" s="431"/>
      <c r="BG16" s="431"/>
      <c r="BH16" s="431" t="s">
        <v>410</v>
      </c>
      <c r="BI16" s="447"/>
      <c r="BJ16" s="486"/>
      <c r="BK16" s="475"/>
      <c r="BL16" s="431"/>
      <c r="BM16" s="431"/>
      <c r="BN16" s="431"/>
      <c r="BO16" s="431" t="s">
        <v>410</v>
      </c>
      <c r="BP16" s="447"/>
      <c r="BQ16" s="486"/>
      <c r="BR16" s="475"/>
      <c r="BS16" s="431"/>
      <c r="BT16" s="431"/>
      <c r="BU16" s="431"/>
      <c r="BV16" s="431" t="s">
        <v>410</v>
      </c>
      <c r="BW16" s="447"/>
      <c r="BX16" s="486"/>
      <c r="BY16" s="498"/>
      <c r="BZ16" s="431"/>
      <c r="CA16" s="431"/>
      <c r="CB16" s="431"/>
      <c r="CC16" s="431" t="s">
        <v>410</v>
      </c>
      <c r="CD16" s="447"/>
      <c r="CE16" s="490"/>
      <c r="CF16" s="475"/>
      <c r="CG16" s="431"/>
      <c r="CH16" s="431"/>
      <c r="CI16" s="431"/>
      <c r="CJ16" s="431" t="s">
        <v>410</v>
      </c>
      <c r="CK16" s="447"/>
      <c r="CL16" s="486"/>
      <c r="CM16" s="475"/>
      <c r="CN16" s="431"/>
      <c r="CO16" s="431"/>
      <c r="CP16" s="431"/>
      <c r="CQ16" s="431" t="s">
        <v>410</v>
      </c>
      <c r="CR16" s="447"/>
      <c r="CS16" s="490"/>
      <c r="CT16" s="475"/>
      <c r="CU16" s="431"/>
      <c r="CV16" s="431"/>
      <c r="CW16" s="431"/>
      <c r="CX16" s="431" t="s">
        <v>410</v>
      </c>
      <c r="CY16" s="447"/>
      <c r="CZ16" s="486"/>
      <c r="DA16" s="498"/>
      <c r="DB16" s="431"/>
      <c r="DC16" s="431"/>
      <c r="DD16" s="431"/>
      <c r="DE16" s="431" t="s">
        <v>410</v>
      </c>
      <c r="DF16" s="447"/>
      <c r="DG16" s="486"/>
      <c r="DH16" s="475"/>
      <c r="DI16" s="431"/>
      <c r="DJ16" s="431"/>
      <c r="DK16" s="431"/>
      <c r="DL16" s="431" t="s">
        <v>410</v>
      </c>
      <c r="DM16" s="447"/>
      <c r="DN16" s="486"/>
      <c r="DO16" s="475"/>
      <c r="DP16" s="431"/>
      <c r="DQ16" s="431"/>
      <c r="DR16" s="431"/>
      <c r="DS16" s="431" t="s">
        <v>410</v>
      </c>
      <c r="DT16" s="447"/>
      <c r="DU16" s="486"/>
      <c r="DV16" s="475"/>
      <c r="DW16" s="431"/>
      <c r="DX16" s="431"/>
      <c r="DY16" s="431"/>
      <c r="DZ16" s="431" t="s">
        <v>410</v>
      </c>
      <c r="EA16" s="447"/>
      <c r="EB16" s="486"/>
      <c r="EC16" s="475"/>
      <c r="ED16" s="431"/>
      <c r="EE16" s="431"/>
      <c r="EF16" s="431"/>
      <c r="EG16" s="431" t="s">
        <v>410</v>
      </c>
      <c r="EH16" s="447"/>
      <c r="EI16" s="486"/>
      <c r="EJ16" s="475"/>
      <c r="EK16" s="431"/>
      <c r="EL16" s="431"/>
      <c r="EM16" s="431"/>
      <c r="EN16" s="431" t="s">
        <v>410</v>
      </c>
      <c r="EO16" s="447"/>
      <c r="EP16" s="486"/>
      <c r="EQ16" s="475"/>
      <c r="ER16" s="431"/>
      <c r="ES16" s="431"/>
      <c r="ET16" s="431"/>
      <c r="EU16" s="431" t="s">
        <v>410</v>
      </c>
      <c r="EV16" s="447"/>
      <c r="EW16" s="486"/>
      <c r="EX16" s="475"/>
      <c r="EY16" s="431"/>
      <c r="EZ16" s="431"/>
      <c r="FA16" s="431"/>
      <c r="FB16" s="431" t="s">
        <v>410</v>
      </c>
      <c r="FC16" s="447"/>
      <c r="FD16" s="486"/>
      <c r="FE16" s="475"/>
      <c r="FF16" s="431"/>
      <c r="FG16" s="431"/>
      <c r="FH16" s="431"/>
      <c r="FI16" s="431" t="s">
        <v>410</v>
      </c>
      <c r="FJ16" s="447"/>
      <c r="FK16" s="486"/>
      <c r="FL16" s="475"/>
      <c r="FM16" s="431"/>
      <c r="FN16" s="431"/>
      <c r="FO16" s="431"/>
      <c r="FP16" s="431" t="s">
        <v>410</v>
      </c>
      <c r="FQ16" s="447"/>
      <c r="FR16" s="486"/>
      <c r="FS16" s="475"/>
      <c r="FT16" s="431"/>
      <c r="FU16" s="431"/>
      <c r="FV16" s="431"/>
      <c r="FW16" s="431" t="s">
        <v>410</v>
      </c>
      <c r="FX16" s="447"/>
      <c r="FY16" s="486"/>
      <c r="FZ16" s="475"/>
      <c r="GA16" s="431"/>
      <c r="GB16" s="431"/>
      <c r="GC16" s="431"/>
      <c r="GD16" s="431" t="s">
        <v>410</v>
      </c>
      <c r="GE16" s="447"/>
      <c r="GF16" s="486"/>
      <c r="GG16" s="475"/>
      <c r="GH16" s="431"/>
      <c r="GI16" s="431"/>
      <c r="GJ16" s="431"/>
      <c r="GK16" s="431" t="s">
        <v>410</v>
      </c>
      <c r="GL16" s="447"/>
      <c r="GM16" s="486"/>
      <c r="GN16" s="475"/>
      <c r="GO16" s="431"/>
      <c r="GP16" s="431"/>
      <c r="GQ16" s="431"/>
      <c r="GR16" s="431" t="s">
        <v>410</v>
      </c>
      <c r="GS16" s="447"/>
      <c r="GT16" s="486"/>
      <c r="GU16" s="475"/>
      <c r="GV16" s="431"/>
      <c r="GW16" s="431"/>
      <c r="GX16" s="431"/>
      <c r="GY16" s="431" t="s">
        <v>410</v>
      </c>
      <c r="GZ16" s="447"/>
      <c r="HA16" s="486"/>
      <c r="HB16" s="475"/>
      <c r="HC16" s="431"/>
      <c r="HD16" s="431"/>
      <c r="HE16" s="431"/>
      <c r="HF16" s="431" t="s">
        <v>410</v>
      </c>
      <c r="HG16" s="447"/>
      <c r="HH16" s="486"/>
      <c r="HI16" s="475"/>
      <c r="HJ16" s="431"/>
      <c r="HK16" s="431"/>
      <c r="HL16" s="431"/>
      <c r="HM16" s="431" t="s">
        <v>410</v>
      </c>
      <c r="HN16" s="447"/>
      <c r="HO16" s="486"/>
      <c r="HP16" s="475"/>
      <c r="HQ16" s="431"/>
      <c r="HR16" s="431"/>
      <c r="HS16" s="431"/>
      <c r="HT16" s="431" t="s">
        <v>410</v>
      </c>
      <c r="HU16" s="447"/>
      <c r="HV16" s="486"/>
      <c r="HW16" s="475"/>
      <c r="HX16" s="431"/>
      <c r="HY16" s="431"/>
      <c r="HZ16" s="431"/>
      <c r="IA16" s="431" t="s">
        <v>410</v>
      </c>
      <c r="IB16" s="447"/>
      <c r="IC16" s="486"/>
      <c r="ID16" s="475"/>
      <c r="IE16" s="431"/>
      <c r="IF16" s="431"/>
      <c r="IG16" s="431"/>
      <c r="IH16" s="431" t="s">
        <v>410</v>
      </c>
      <c r="II16" s="447"/>
      <c r="IJ16" s="486"/>
      <c r="IK16" s="475"/>
      <c r="IL16" s="431"/>
      <c r="IM16" s="431"/>
      <c r="IN16" s="431"/>
      <c r="IO16" s="431" t="s">
        <v>410</v>
      </c>
      <c r="IP16" s="447"/>
      <c r="IQ16" s="486"/>
      <c r="IR16" s="475"/>
      <c r="IS16" s="431"/>
      <c r="IT16" s="431"/>
      <c r="IU16" s="431"/>
      <c r="IV16" s="431" t="s">
        <v>410</v>
      </c>
      <c r="IW16" s="447"/>
      <c r="IX16" s="486"/>
      <c r="IY16" s="475"/>
      <c r="IZ16" s="431"/>
      <c r="JA16" s="431"/>
      <c r="JB16" s="431"/>
      <c r="JC16" s="431" t="s">
        <v>410</v>
      </c>
      <c r="JD16" s="447"/>
      <c r="JE16" s="486"/>
      <c r="JF16" s="475"/>
      <c r="JG16" s="431"/>
      <c r="JH16" s="431"/>
      <c r="JI16" s="431"/>
      <c r="JJ16" s="431" t="s">
        <v>410</v>
      </c>
      <c r="JK16" s="447"/>
      <c r="JL16" s="486"/>
      <c r="JM16" s="475"/>
      <c r="JN16" s="431"/>
      <c r="JO16" s="431"/>
      <c r="JP16" s="431"/>
      <c r="JQ16" s="431" t="s">
        <v>410</v>
      </c>
      <c r="JR16" s="447"/>
      <c r="JS16" s="486"/>
      <c r="JT16" s="475"/>
      <c r="JU16" s="431"/>
      <c r="JV16" s="431"/>
      <c r="JW16" s="431"/>
      <c r="JX16" s="431" t="s">
        <v>410</v>
      </c>
      <c r="JY16" s="447"/>
      <c r="JZ16" s="486"/>
      <c r="KA16" s="475"/>
      <c r="KB16" s="431"/>
      <c r="KC16" s="431"/>
      <c r="KD16" s="431"/>
      <c r="KE16" s="431"/>
      <c r="KF16" s="447"/>
      <c r="KG16" s="450"/>
      <c r="KH16" s="430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40</v>
      </c>
      <c r="LY16" s="427" t="str">
        <f t="shared" si="1"/>
        <v/>
      </c>
      <c r="LZ16" s="427" t="str">
        <f t="shared" si="2"/>
        <v/>
      </c>
      <c r="MA16" s="427" t="str">
        <f t="shared" si="3"/>
        <v/>
      </c>
      <c r="MB16" s="468">
        <f t="shared" si="4"/>
        <v>100</v>
      </c>
      <c r="MC16" s="469"/>
    </row>
    <row r="17" spans="2:341" ht="15.75" customHeight="1">
      <c r="B17" s="427">
        <v>11</v>
      </c>
      <c r="C17" s="428" t="str">
        <f>IF(นักเรียน!C16="","",นักเรียน!C16)</f>
        <v>1533</v>
      </c>
      <c r="D17" s="428" t="str">
        <f>IF(นักเรียน!D16="","",นักเรียน!D16)</f>
        <v>1439600133896</v>
      </c>
      <c r="E17" s="429" t="str">
        <f>IF(นักเรียน!E16="","",นักเรียน!E16)</f>
        <v>เด็กหญิงปรารถณา  แสนรินทร์</v>
      </c>
      <c r="F17" s="427">
        <f>IF(นักเรียน!E16="","",นักเรียน!B16)</f>
        <v>11</v>
      </c>
      <c r="G17" s="475"/>
      <c r="H17" s="431"/>
      <c r="I17" s="431"/>
      <c r="J17" s="431"/>
      <c r="K17" s="431" t="s">
        <v>410</v>
      </c>
      <c r="L17" s="487"/>
      <c r="M17" s="488"/>
      <c r="N17" s="475"/>
      <c r="O17" s="431"/>
      <c r="P17" s="431"/>
      <c r="Q17" s="431"/>
      <c r="R17" s="431" t="s">
        <v>410</v>
      </c>
      <c r="S17" s="487"/>
      <c r="T17" s="488"/>
      <c r="U17" s="491"/>
      <c r="V17" s="431"/>
      <c r="W17" s="431"/>
      <c r="X17" s="431"/>
      <c r="Y17" s="431" t="s">
        <v>410</v>
      </c>
      <c r="Z17" s="447"/>
      <c r="AA17" s="486"/>
      <c r="AB17" s="475"/>
      <c r="AC17" s="431"/>
      <c r="AD17" s="431"/>
      <c r="AE17" s="431"/>
      <c r="AF17" s="431" t="s">
        <v>411</v>
      </c>
      <c r="AG17" s="447"/>
      <c r="AH17" s="490"/>
      <c r="AI17" s="490"/>
      <c r="AJ17" s="431"/>
      <c r="AK17" s="431"/>
      <c r="AL17" s="431"/>
      <c r="AM17" s="431" t="s">
        <v>410</v>
      </c>
      <c r="AN17" s="447"/>
      <c r="AO17" s="486"/>
      <c r="AP17" s="475"/>
      <c r="AQ17" s="431"/>
      <c r="AR17" s="431"/>
      <c r="AS17" s="431"/>
      <c r="AT17" s="431" t="s">
        <v>411</v>
      </c>
      <c r="AU17" s="447"/>
      <c r="AV17" s="486"/>
      <c r="AW17" s="498"/>
      <c r="AX17" s="431"/>
      <c r="AY17" s="431"/>
      <c r="AZ17" s="431"/>
      <c r="BA17" s="431" t="s">
        <v>410</v>
      </c>
      <c r="BB17" s="447"/>
      <c r="BC17" s="485"/>
      <c r="BD17" s="475"/>
      <c r="BE17" s="431"/>
      <c r="BF17" s="431"/>
      <c r="BG17" s="431"/>
      <c r="BH17" s="431" t="s">
        <v>410</v>
      </c>
      <c r="BI17" s="447"/>
      <c r="BJ17" s="486"/>
      <c r="BK17" s="475"/>
      <c r="BL17" s="431"/>
      <c r="BM17" s="431"/>
      <c r="BN17" s="431"/>
      <c r="BO17" s="431" t="s">
        <v>410</v>
      </c>
      <c r="BP17" s="447"/>
      <c r="BQ17" s="486"/>
      <c r="BR17" s="475"/>
      <c r="BS17" s="431"/>
      <c r="BT17" s="431"/>
      <c r="BU17" s="431"/>
      <c r="BV17" s="431" t="s">
        <v>410</v>
      </c>
      <c r="BW17" s="447"/>
      <c r="BX17" s="486"/>
      <c r="BY17" s="498"/>
      <c r="BZ17" s="431"/>
      <c r="CA17" s="431"/>
      <c r="CB17" s="431"/>
      <c r="CC17" s="431" t="s">
        <v>410</v>
      </c>
      <c r="CD17" s="447"/>
      <c r="CE17" s="490"/>
      <c r="CF17" s="475"/>
      <c r="CG17" s="431"/>
      <c r="CH17" s="431"/>
      <c r="CI17" s="431"/>
      <c r="CJ17" s="431" t="s">
        <v>410</v>
      </c>
      <c r="CK17" s="447"/>
      <c r="CL17" s="486"/>
      <c r="CM17" s="475"/>
      <c r="CN17" s="431"/>
      <c r="CO17" s="431"/>
      <c r="CP17" s="431"/>
      <c r="CQ17" s="431" t="s">
        <v>410</v>
      </c>
      <c r="CR17" s="447"/>
      <c r="CS17" s="490"/>
      <c r="CT17" s="475"/>
      <c r="CU17" s="431"/>
      <c r="CV17" s="431"/>
      <c r="CW17" s="431"/>
      <c r="CX17" s="431" t="s">
        <v>410</v>
      </c>
      <c r="CY17" s="447"/>
      <c r="CZ17" s="486"/>
      <c r="DA17" s="498"/>
      <c r="DB17" s="431"/>
      <c r="DC17" s="431"/>
      <c r="DD17" s="431"/>
      <c r="DE17" s="431" t="s">
        <v>410</v>
      </c>
      <c r="DF17" s="447"/>
      <c r="DG17" s="486"/>
      <c r="DH17" s="475"/>
      <c r="DI17" s="431"/>
      <c r="DJ17" s="431"/>
      <c r="DK17" s="431"/>
      <c r="DL17" s="431" t="s">
        <v>410</v>
      </c>
      <c r="DM17" s="447"/>
      <c r="DN17" s="486"/>
      <c r="DO17" s="475"/>
      <c r="DP17" s="431"/>
      <c r="DQ17" s="431"/>
      <c r="DR17" s="431"/>
      <c r="DS17" s="431" t="s">
        <v>410</v>
      </c>
      <c r="DT17" s="447"/>
      <c r="DU17" s="486"/>
      <c r="DV17" s="475"/>
      <c r="DW17" s="431"/>
      <c r="DX17" s="431"/>
      <c r="DY17" s="431"/>
      <c r="DZ17" s="431" t="s">
        <v>410</v>
      </c>
      <c r="EA17" s="447"/>
      <c r="EB17" s="486"/>
      <c r="EC17" s="475"/>
      <c r="ED17" s="431"/>
      <c r="EE17" s="431"/>
      <c r="EF17" s="431"/>
      <c r="EG17" s="431" t="s">
        <v>410</v>
      </c>
      <c r="EH17" s="447"/>
      <c r="EI17" s="486"/>
      <c r="EJ17" s="475"/>
      <c r="EK17" s="431"/>
      <c r="EL17" s="431"/>
      <c r="EM17" s="431"/>
      <c r="EN17" s="431" t="s">
        <v>410</v>
      </c>
      <c r="EO17" s="447"/>
      <c r="EP17" s="486"/>
      <c r="EQ17" s="475"/>
      <c r="ER17" s="431"/>
      <c r="ES17" s="431"/>
      <c r="ET17" s="431"/>
      <c r="EU17" s="431" t="s">
        <v>410</v>
      </c>
      <c r="EV17" s="447"/>
      <c r="EW17" s="486"/>
      <c r="EX17" s="475"/>
      <c r="EY17" s="431"/>
      <c r="EZ17" s="431"/>
      <c r="FA17" s="431"/>
      <c r="FB17" s="431" t="s">
        <v>410</v>
      </c>
      <c r="FC17" s="447"/>
      <c r="FD17" s="486"/>
      <c r="FE17" s="475"/>
      <c r="FF17" s="431"/>
      <c r="FG17" s="431"/>
      <c r="FH17" s="431"/>
      <c r="FI17" s="431" t="s">
        <v>410</v>
      </c>
      <c r="FJ17" s="447"/>
      <c r="FK17" s="486"/>
      <c r="FL17" s="475"/>
      <c r="FM17" s="431"/>
      <c r="FN17" s="431"/>
      <c r="FO17" s="431"/>
      <c r="FP17" s="431" t="s">
        <v>410</v>
      </c>
      <c r="FQ17" s="447"/>
      <c r="FR17" s="486"/>
      <c r="FS17" s="475"/>
      <c r="FT17" s="431"/>
      <c r="FU17" s="431"/>
      <c r="FV17" s="431"/>
      <c r="FW17" s="431" t="s">
        <v>410</v>
      </c>
      <c r="FX17" s="447"/>
      <c r="FY17" s="486"/>
      <c r="FZ17" s="475"/>
      <c r="GA17" s="431"/>
      <c r="GB17" s="431"/>
      <c r="GC17" s="431"/>
      <c r="GD17" s="431" t="s">
        <v>410</v>
      </c>
      <c r="GE17" s="447"/>
      <c r="GF17" s="486"/>
      <c r="GG17" s="475"/>
      <c r="GH17" s="431"/>
      <c r="GI17" s="431"/>
      <c r="GJ17" s="431"/>
      <c r="GK17" s="431" t="s">
        <v>410</v>
      </c>
      <c r="GL17" s="447"/>
      <c r="GM17" s="486"/>
      <c r="GN17" s="475"/>
      <c r="GO17" s="431"/>
      <c r="GP17" s="431"/>
      <c r="GQ17" s="431"/>
      <c r="GR17" s="431" t="s">
        <v>410</v>
      </c>
      <c r="GS17" s="447"/>
      <c r="GT17" s="486"/>
      <c r="GU17" s="475"/>
      <c r="GV17" s="431"/>
      <c r="GW17" s="431"/>
      <c r="GX17" s="431"/>
      <c r="GY17" s="431" t="s">
        <v>410</v>
      </c>
      <c r="GZ17" s="447"/>
      <c r="HA17" s="486"/>
      <c r="HB17" s="475"/>
      <c r="HC17" s="431"/>
      <c r="HD17" s="431"/>
      <c r="HE17" s="431"/>
      <c r="HF17" s="431" t="s">
        <v>410</v>
      </c>
      <c r="HG17" s="447"/>
      <c r="HH17" s="486"/>
      <c r="HI17" s="475"/>
      <c r="HJ17" s="431"/>
      <c r="HK17" s="431"/>
      <c r="HL17" s="431"/>
      <c r="HM17" s="431" t="s">
        <v>410</v>
      </c>
      <c r="HN17" s="447"/>
      <c r="HO17" s="486"/>
      <c r="HP17" s="475"/>
      <c r="HQ17" s="431"/>
      <c r="HR17" s="431"/>
      <c r="HS17" s="431"/>
      <c r="HT17" s="431" t="s">
        <v>410</v>
      </c>
      <c r="HU17" s="447"/>
      <c r="HV17" s="486"/>
      <c r="HW17" s="475"/>
      <c r="HX17" s="431"/>
      <c r="HY17" s="431"/>
      <c r="HZ17" s="431"/>
      <c r="IA17" s="431" t="s">
        <v>410</v>
      </c>
      <c r="IB17" s="447"/>
      <c r="IC17" s="486"/>
      <c r="ID17" s="475"/>
      <c r="IE17" s="431"/>
      <c r="IF17" s="431"/>
      <c r="IG17" s="431"/>
      <c r="IH17" s="431" t="s">
        <v>410</v>
      </c>
      <c r="II17" s="447"/>
      <c r="IJ17" s="486"/>
      <c r="IK17" s="475"/>
      <c r="IL17" s="431"/>
      <c r="IM17" s="431"/>
      <c r="IN17" s="431"/>
      <c r="IO17" s="431" t="s">
        <v>410</v>
      </c>
      <c r="IP17" s="447"/>
      <c r="IQ17" s="486"/>
      <c r="IR17" s="475"/>
      <c r="IS17" s="431"/>
      <c r="IT17" s="431"/>
      <c r="IU17" s="431"/>
      <c r="IV17" s="431" t="s">
        <v>410</v>
      </c>
      <c r="IW17" s="447"/>
      <c r="IX17" s="486"/>
      <c r="IY17" s="475"/>
      <c r="IZ17" s="431"/>
      <c r="JA17" s="431"/>
      <c r="JB17" s="431"/>
      <c r="JC17" s="431" t="s">
        <v>410</v>
      </c>
      <c r="JD17" s="447"/>
      <c r="JE17" s="486"/>
      <c r="JF17" s="475"/>
      <c r="JG17" s="431"/>
      <c r="JH17" s="431"/>
      <c r="JI17" s="431"/>
      <c r="JJ17" s="431" t="s">
        <v>410</v>
      </c>
      <c r="JK17" s="447"/>
      <c r="JL17" s="486"/>
      <c r="JM17" s="475"/>
      <c r="JN17" s="431"/>
      <c r="JO17" s="431"/>
      <c r="JP17" s="431"/>
      <c r="JQ17" s="431" t="s">
        <v>410</v>
      </c>
      <c r="JR17" s="447"/>
      <c r="JS17" s="486"/>
      <c r="JT17" s="475"/>
      <c r="JU17" s="431"/>
      <c r="JV17" s="431"/>
      <c r="JW17" s="431"/>
      <c r="JX17" s="431" t="s">
        <v>410</v>
      </c>
      <c r="JY17" s="447"/>
      <c r="JZ17" s="486"/>
      <c r="KA17" s="475"/>
      <c r="KB17" s="431"/>
      <c r="KC17" s="431"/>
      <c r="KD17" s="431"/>
      <c r="KE17" s="431"/>
      <c r="KF17" s="447"/>
      <c r="KG17" s="450"/>
      <c r="KH17" s="430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38</v>
      </c>
      <c r="LY17" s="427" t="str">
        <f t="shared" si="1"/>
        <v/>
      </c>
      <c r="LZ17" s="427" t="str">
        <f t="shared" si="2"/>
        <v/>
      </c>
      <c r="MA17" s="427">
        <f t="shared" si="3"/>
        <v>2</v>
      </c>
      <c r="MB17" s="468">
        <f t="shared" si="4"/>
        <v>95</v>
      </c>
      <c r="MC17" s="469"/>
    </row>
    <row r="18" spans="2:341" ht="15.75" customHeight="1">
      <c r="B18" s="427">
        <v>12</v>
      </c>
      <c r="C18" s="428" t="str">
        <f>IF(นักเรียน!C17="","",นักเรียน!C17)</f>
        <v>1538</v>
      </c>
      <c r="D18" s="428" t="str">
        <f>IF(นักเรียน!D17="","",นักเรียน!D17)</f>
        <v>1508700133896</v>
      </c>
      <c r="E18" s="429" t="str">
        <f>IF(นักเรียน!E17="","",นักเรียน!E17)</f>
        <v>เด็กหญิงอุษามณี  อินทะพิมพ์</v>
      </c>
      <c r="F18" s="427">
        <f>IF(นักเรียน!E17="","",นักเรียน!B17)</f>
        <v>12</v>
      </c>
      <c r="G18" s="475"/>
      <c r="H18" s="431"/>
      <c r="I18" s="431"/>
      <c r="J18" s="431"/>
      <c r="K18" s="431" t="s">
        <v>410</v>
      </c>
      <c r="L18" s="431"/>
      <c r="M18" s="485"/>
      <c r="N18" s="475"/>
      <c r="O18" s="431"/>
      <c r="P18" s="431"/>
      <c r="Q18" s="431"/>
      <c r="R18" s="431" t="s">
        <v>410</v>
      </c>
      <c r="S18" s="431"/>
      <c r="T18" s="485"/>
      <c r="U18" s="490"/>
      <c r="V18" s="431"/>
      <c r="W18" s="431"/>
      <c r="X18" s="431"/>
      <c r="Y18" s="431" t="s">
        <v>410</v>
      </c>
      <c r="Z18" s="447"/>
      <c r="AA18" s="486"/>
      <c r="AB18" s="475"/>
      <c r="AC18" s="431"/>
      <c r="AD18" s="431"/>
      <c r="AE18" s="431"/>
      <c r="AF18" s="431" t="s">
        <v>410</v>
      </c>
      <c r="AG18" s="447"/>
      <c r="AH18" s="490"/>
      <c r="AI18" s="490"/>
      <c r="AJ18" s="431"/>
      <c r="AK18" s="431"/>
      <c r="AL18" s="431"/>
      <c r="AM18" s="431" t="s">
        <v>410</v>
      </c>
      <c r="AN18" s="447"/>
      <c r="AO18" s="486"/>
      <c r="AP18" s="475"/>
      <c r="AQ18" s="431"/>
      <c r="AR18" s="431"/>
      <c r="AS18" s="431"/>
      <c r="AT18" s="431" t="s">
        <v>410</v>
      </c>
      <c r="AU18" s="447"/>
      <c r="AV18" s="486"/>
      <c r="AW18" s="498"/>
      <c r="AX18" s="431"/>
      <c r="AY18" s="431"/>
      <c r="AZ18" s="431"/>
      <c r="BA18" s="431" t="s">
        <v>410</v>
      </c>
      <c r="BB18" s="447"/>
      <c r="BC18" s="485"/>
      <c r="BD18" s="475"/>
      <c r="BE18" s="431"/>
      <c r="BF18" s="431"/>
      <c r="BG18" s="431"/>
      <c r="BH18" s="431" t="s">
        <v>410</v>
      </c>
      <c r="BI18" s="447"/>
      <c r="BJ18" s="486"/>
      <c r="BK18" s="475"/>
      <c r="BL18" s="431"/>
      <c r="BM18" s="431"/>
      <c r="BN18" s="431"/>
      <c r="BO18" s="431" t="s">
        <v>410</v>
      </c>
      <c r="BP18" s="447"/>
      <c r="BQ18" s="486"/>
      <c r="BR18" s="475"/>
      <c r="BS18" s="431"/>
      <c r="BT18" s="431"/>
      <c r="BU18" s="431"/>
      <c r="BV18" s="431" t="s">
        <v>410</v>
      </c>
      <c r="BW18" s="447"/>
      <c r="BX18" s="486"/>
      <c r="BY18" s="498"/>
      <c r="BZ18" s="431"/>
      <c r="CA18" s="431"/>
      <c r="CB18" s="431"/>
      <c r="CC18" s="431" t="s">
        <v>410</v>
      </c>
      <c r="CD18" s="447"/>
      <c r="CE18" s="490"/>
      <c r="CF18" s="475"/>
      <c r="CG18" s="431"/>
      <c r="CH18" s="431"/>
      <c r="CI18" s="431"/>
      <c r="CJ18" s="431" t="s">
        <v>410</v>
      </c>
      <c r="CK18" s="447"/>
      <c r="CL18" s="486"/>
      <c r="CM18" s="475"/>
      <c r="CN18" s="431"/>
      <c r="CO18" s="431"/>
      <c r="CP18" s="431"/>
      <c r="CQ18" s="431" t="s">
        <v>410</v>
      </c>
      <c r="CR18" s="447"/>
      <c r="CS18" s="490"/>
      <c r="CT18" s="475"/>
      <c r="CU18" s="431"/>
      <c r="CV18" s="431"/>
      <c r="CW18" s="431"/>
      <c r="CX18" s="431" t="s">
        <v>410</v>
      </c>
      <c r="CY18" s="447"/>
      <c r="CZ18" s="486"/>
      <c r="DA18" s="498"/>
      <c r="DB18" s="431"/>
      <c r="DC18" s="431"/>
      <c r="DD18" s="431"/>
      <c r="DE18" s="431" t="s">
        <v>410</v>
      </c>
      <c r="DF18" s="447"/>
      <c r="DG18" s="486"/>
      <c r="DH18" s="475"/>
      <c r="DI18" s="431"/>
      <c r="DJ18" s="431"/>
      <c r="DK18" s="431"/>
      <c r="DL18" s="431" t="s">
        <v>410</v>
      </c>
      <c r="DM18" s="447"/>
      <c r="DN18" s="486"/>
      <c r="DO18" s="475"/>
      <c r="DP18" s="431"/>
      <c r="DQ18" s="431"/>
      <c r="DR18" s="431"/>
      <c r="DS18" s="431" t="s">
        <v>410</v>
      </c>
      <c r="DT18" s="447"/>
      <c r="DU18" s="486"/>
      <c r="DV18" s="475"/>
      <c r="DW18" s="431"/>
      <c r="DX18" s="431"/>
      <c r="DY18" s="431"/>
      <c r="DZ18" s="431" t="s">
        <v>410</v>
      </c>
      <c r="EA18" s="447"/>
      <c r="EB18" s="486"/>
      <c r="EC18" s="475"/>
      <c r="ED18" s="431"/>
      <c r="EE18" s="431"/>
      <c r="EF18" s="431"/>
      <c r="EG18" s="431" t="s">
        <v>410</v>
      </c>
      <c r="EH18" s="447"/>
      <c r="EI18" s="486"/>
      <c r="EJ18" s="475"/>
      <c r="EK18" s="431"/>
      <c r="EL18" s="431"/>
      <c r="EM18" s="431"/>
      <c r="EN18" s="431" t="s">
        <v>410</v>
      </c>
      <c r="EO18" s="447"/>
      <c r="EP18" s="486"/>
      <c r="EQ18" s="475"/>
      <c r="ER18" s="431"/>
      <c r="ES18" s="431"/>
      <c r="ET18" s="431"/>
      <c r="EU18" s="431" t="s">
        <v>410</v>
      </c>
      <c r="EV18" s="447"/>
      <c r="EW18" s="486"/>
      <c r="EX18" s="475"/>
      <c r="EY18" s="431"/>
      <c r="EZ18" s="431"/>
      <c r="FA18" s="431"/>
      <c r="FB18" s="431" t="s">
        <v>410</v>
      </c>
      <c r="FC18" s="447"/>
      <c r="FD18" s="486"/>
      <c r="FE18" s="475"/>
      <c r="FF18" s="431"/>
      <c r="FG18" s="431"/>
      <c r="FH18" s="431"/>
      <c r="FI18" s="431" t="s">
        <v>410</v>
      </c>
      <c r="FJ18" s="447"/>
      <c r="FK18" s="486"/>
      <c r="FL18" s="475"/>
      <c r="FM18" s="431"/>
      <c r="FN18" s="431"/>
      <c r="FO18" s="431"/>
      <c r="FP18" s="431" t="s">
        <v>410</v>
      </c>
      <c r="FQ18" s="447"/>
      <c r="FR18" s="486"/>
      <c r="FS18" s="475"/>
      <c r="FT18" s="431"/>
      <c r="FU18" s="431"/>
      <c r="FV18" s="431"/>
      <c r="FW18" s="431" t="s">
        <v>410</v>
      </c>
      <c r="FX18" s="447"/>
      <c r="FY18" s="486"/>
      <c r="FZ18" s="475"/>
      <c r="GA18" s="431"/>
      <c r="GB18" s="431"/>
      <c r="GC18" s="431"/>
      <c r="GD18" s="431" t="s">
        <v>410</v>
      </c>
      <c r="GE18" s="447"/>
      <c r="GF18" s="486"/>
      <c r="GG18" s="475"/>
      <c r="GH18" s="431"/>
      <c r="GI18" s="431"/>
      <c r="GJ18" s="431"/>
      <c r="GK18" s="431" t="s">
        <v>410</v>
      </c>
      <c r="GL18" s="447"/>
      <c r="GM18" s="486"/>
      <c r="GN18" s="475"/>
      <c r="GO18" s="431"/>
      <c r="GP18" s="431"/>
      <c r="GQ18" s="431"/>
      <c r="GR18" s="431" t="s">
        <v>410</v>
      </c>
      <c r="GS18" s="447"/>
      <c r="GT18" s="486"/>
      <c r="GU18" s="475"/>
      <c r="GV18" s="431"/>
      <c r="GW18" s="431"/>
      <c r="GX18" s="431"/>
      <c r="GY18" s="431" t="s">
        <v>410</v>
      </c>
      <c r="GZ18" s="447"/>
      <c r="HA18" s="486"/>
      <c r="HB18" s="475"/>
      <c r="HC18" s="431"/>
      <c r="HD18" s="431"/>
      <c r="HE18" s="431"/>
      <c r="HF18" s="431" t="s">
        <v>410</v>
      </c>
      <c r="HG18" s="447"/>
      <c r="HH18" s="486"/>
      <c r="HI18" s="475"/>
      <c r="HJ18" s="431"/>
      <c r="HK18" s="431"/>
      <c r="HL18" s="431"/>
      <c r="HM18" s="431" t="s">
        <v>410</v>
      </c>
      <c r="HN18" s="447"/>
      <c r="HO18" s="486"/>
      <c r="HP18" s="475"/>
      <c r="HQ18" s="431"/>
      <c r="HR18" s="431"/>
      <c r="HS18" s="431"/>
      <c r="HT18" s="431" t="s">
        <v>410</v>
      </c>
      <c r="HU18" s="447"/>
      <c r="HV18" s="486"/>
      <c r="HW18" s="475"/>
      <c r="HX18" s="431"/>
      <c r="HY18" s="431"/>
      <c r="HZ18" s="431"/>
      <c r="IA18" s="431" t="s">
        <v>410</v>
      </c>
      <c r="IB18" s="447"/>
      <c r="IC18" s="486"/>
      <c r="ID18" s="475"/>
      <c r="IE18" s="431"/>
      <c r="IF18" s="431"/>
      <c r="IG18" s="431"/>
      <c r="IH18" s="431" t="s">
        <v>410</v>
      </c>
      <c r="II18" s="447"/>
      <c r="IJ18" s="486"/>
      <c r="IK18" s="475"/>
      <c r="IL18" s="431"/>
      <c r="IM18" s="431"/>
      <c r="IN18" s="431"/>
      <c r="IO18" s="431" t="s">
        <v>410</v>
      </c>
      <c r="IP18" s="447"/>
      <c r="IQ18" s="486"/>
      <c r="IR18" s="475"/>
      <c r="IS18" s="431"/>
      <c r="IT18" s="431"/>
      <c r="IU18" s="431"/>
      <c r="IV18" s="431" t="s">
        <v>410</v>
      </c>
      <c r="IW18" s="447"/>
      <c r="IX18" s="486"/>
      <c r="IY18" s="475"/>
      <c r="IZ18" s="431"/>
      <c r="JA18" s="431"/>
      <c r="JB18" s="431"/>
      <c r="JC18" s="431" t="s">
        <v>410</v>
      </c>
      <c r="JD18" s="447"/>
      <c r="JE18" s="486"/>
      <c r="JF18" s="475"/>
      <c r="JG18" s="431"/>
      <c r="JH18" s="431"/>
      <c r="JI18" s="431"/>
      <c r="JJ18" s="431" t="s">
        <v>410</v>
      </c>
      <c r="JK18" s="447"/>
      <c r="JL18" s="486"/>
      <c r="JM18" s="475"/>
      <c r="JN18" s="431"/>
      <c r="JO18" s="431"/>
      <c r="JP18" s="431"/>
      <c r="JQ18" s="431" t="s">
        <v>410</v>
      </c>
      <c r="JR18" s="447"/>
      <c r="JS18" s="486"/>
      <c r="JT18" s="475"/>
      <c r="JU18" s="431"/>
      <c r="JV18" s="431"/>
      <c r="JW18" s="431"/>
      <c r="JX18" s="431" t="s">
        <v>410</v>
      </c>
      <c r="JY18" s="447"/>
      <c r="JZ18" s="486"/>
      <c r="KA18" s="475"/>
      <c r="KB18" s="431"/>
      <c r="KC18" s="431"/>
      <c r="KD18" s="431"/>
      <c r="KE18" s="431"/>
      <c r="KF18" s="447"/>
      <c r="KG18" s="450"/>
      <c r="KH18" s="430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40</v>
      </c>
      <c r="LY18" s="427" t="str">
        <f t="shared" si="1"/>
        <v/>
      </c>
      <c r="LZ18" s="427" t="str">
        <f t="shared" si="2"/>
        <v/>
      </c>
      <c r="MA18" s="427" t="str">
        <f t="shared" si="3"/>
        <v/>
      </c>
      <c r="MB18" s="468">
        <f t="shared" si="4"/>
        <v>100</v>
      </c>
      <c r="MC18" s="469"/>
    </row>
    <row r="19" spans="2:341" ht="15.75" customHeight="1">
      <c r="B19" s="427">
        <v>13</v>
      </c>
      <c r="C19" s="428" t="str">
        <f>IF(นักเรียน!C18="","",นักเรียน!C18)</f>
        <v>1592</v>
      </c>
      <c r="D19" s="428" t="str">
        <f>IF(นักเรียน!D18="","",นักเรียน!D18)</f>
        <v>1439600136208</v>
      </c>
      <c r="E19" s="429" t="str">
        <f>IF(นักเรียน!E18="","",นักเรียน!E18)</f>
        <v>เด็กหญิงกชกร  พิมพ์พงษ์</v>
      </c>
      <c r="F19" s="427">
        <f>IF(นักเรียน!E18="","",นักเรียน!B18)</f>
        <v>13</v>
      </c>
      <c r="G19" s="475"/>
      <c r="H19" s="431"/>
      <c r="I19" s="431"/>
      <c r="J19" s="431"/>
      <c r="K19" s="431" t="s">
        <v>410</v>
      </c>
      <c r="L19" s="431"/>
      <c r="M19" s="485"/>
      <c r="N19" s="475"/>
      <c r="O19" s="431"/>
      <c r="P19" s="431"/>
      <c r="Q19" s="431"/>
      <c r="R19" s="431" t="s">
        <v>410</v>
      </c>
      <c r="S19" s="431"/>
      <c r="T19" s="485"/>
      <c r="U19" s="490"/>
      <c r="V19" s="431"/>
      <c r="W19" s="431"/>
      <c r="X19" s="431"/>
      <c r="Y19" s="431" t="s">
        <v>410</v>
      </c>
      <c r="Z19" s="447"/>
      <c r="AA19" s="486"/>
      <c r="AB19" s="475"/>
      <c r="AC19" s="431"/>
      <c r="AD19" s="431"/>
      <c r="AE19" s="431"/>
      <c r="AF19" s="431" t="s">
        <v>410</v>
      </c>
      <c r="AG19" s="447"/>
      <c r="AH19" s="490"/>
      <c r="AI19" s="490"/>
      <c r="AJ19" s="431"/>
      <c r="AK19" s="431"/>
      <c r="AL19" s="431"/>
      <c r="AM19" s="431" t="s">
        <v>410</v>
      </c>
      <c r="AN19" s="447"/>
      <c r="AO19" s="486"/>
      <c r="AP19" s="475"/>
      <c r="AQ19" s="431"/>
      <c r="AR19" s="431"/>
      <c r="AS19" s="431"/>
      <c r="AT19" s="431" t="s">
        <v>410</v>
      </c>
      <c r="AU19" s="447"/>
      <c r="AV19" s="486"/>
      <c r="AW19" s="498"/>
      <c r="AX19" s="431"/>
      <c r="AY19" s="431"/>
      <c r="AZ19" s="431"/>
      <c r="BA19" s="431" t="s">
        <v>410</v>
      </c>
      <c r="BB19" s="447"/>
      <c r="BC19" s="485"/>
      <c r="BD19" s="475"/>
      <c r="BE19" s="431"/>
      <c r="BF19" s="431"/>
      <c r="BG19" s="431"/>
      <c r="BH19" s="431" t="s">
        <v>410</v>
      </c>
      <c r="BI19" s="447"/>
      <c r="BJ19" s="486"/>
      <c r="BK19" s="475"/>
      <c r="BL19" s="431"/>
      <c r="BM19" s="431"/>
      <c r="BN19" s="431"/>
      <c r="BO19" s="431" t="s">
        <v>410</v>
      </c>
      <c r="BP19" s="447"/>
      <c r="BQ19" s="486"/>
      <c r="BR19" s="475"/>
      <c r="BS19" s="431"/>
      <c r="BT19" s="431"/>
      <c r="BU19" s="431"/>
      <c r="BV19" s="431" t="s">
        <v>410</v>
      </c>
      <c r="BW19" s="447"/>
      <c r="BX19" s="486"/>
      <c r="BY19" s="498"/>
      <c r="BZ19" s="431"/>
      <c r="CA19" s="431"/>
      <c r="CB19" s="431"/>
      <c r="CC19" s="431" t="s">
        <v>410</v>
      </c>
      <c r="CD19" s="447"/>
      <c r="CE19" s="490"/>
      <c r="CF19" s="475"/>
      <c r="CG19" s="431"/>
      <c r="CH19" s="431"/>
      <c r="CI19" s="431"/>
      <c r="CJ19" s="431" t="s">
        <v>410</v>
      </c>
      <c r="CK19" s="447"/>
      <c r="CL19" s="486"/>
      <c r="CM19" s="475"/>
      <c r="CN19" s="431"/>
      <c r="CO19" s="431"/>
      <c r="CP19" s="431"/>
      <c r="CQ19" s="431" t="s">
        <v>410</v>
      </c>
      <c r="CR19" s="447"/>
      <c r="CS19" s="490"/>
      <c r="CT19" s="475"/>
      <c r="CU19" s="431"/>
      <c r="CV19" s="431"/>
      <c r="CW19" s="431"/>
      <c r="CX19" s="431" t="s">
        <v>410</v>
      </c>
      <c r="CY19" s="447"/>
      <c r="CZ19" s="486"/>
      <c r="DA19" s="498"/>
      <c r="DB19" s="431"/>
      <c r="DC19" s="431"/>
      <c r="DD19" s="431"/>
      <c r="DE19" s="431" t="s">
        <v>410</v>
      </c>
      <c r="DF19" s="447"/>
      <c r="DG19" s="486"/>
      <c r="DH19" s="475"/>
      <c r="DI19" s="431"/>
      <c r="DJ19" s="431"/>
      <c r="DK19" s="431"/>
      <c r="DL19" s="431" t="s">
        <v>410</v>
      </c>
      <c r="DM19" s="447"/>
      <c r="DN19" s="486"/>
      <c r="DO19" s="475"/>
      <c r="DP19" s="431"/>
      <c r="DQ19" s="431"/>
      <c r="DR19" s="431"/>
      <c r="DS19" s="431" t="s">
        <v>410</v>
      </c>
      <c r="DT19" s="447"/>
      <c r="DU19" s="486"/>
      <c r="DV19" s="475"/>
      <c r="DW19" s="431"/>
      <c r="DX19" s="431"/>
      <c r="DY19" s="431"/>
      <c r="DZ19" s="431" t="s">
        <v>410</v>
      </c>
      <c r="EA19" s="447"/>
      <c r="EB19" s="486"/>
      <c r="EC19" s="475"/>
      <c r="ED19" s="431"/>
      <c r="EE19" s="431"/>
      <c r="EF19" s="431"/>
      <c r="EG19" s="431" t="s">
        <v>410</v>
      </c>
      <c r="EH19" s="447"/>
      <c r="EI19" s="486"/>
      <c r="EJ19" s="475"/>
      <c r="EK19" s="431"/>
      <c r="EL19" s="431"/>
      <c r="EM19" s="431"/>
      <c r="EN19" s="431" t="s">
        <v>410</v>
      </c>
      <c r="EO19" s="447"/>
      <c r="EP19" s="486"/>
      <c r="EQ19" s="475"/>
      <c r="ER19" s="431"/>
      <c r="ES19" s="431"/>
      <c r="ET19" s="431"/>
      <c r="EU19" s="431" t="s">
        <v>410</v>
      </c>
      <c r="EV19" s="447"/>
      <c r="EW19" s="486"/>
      <c r="EX19" s="475"/>
      <c r="EY19" s="431"/>
      <c r="EZ19" s="431"/>
      <c r="FA19" s="431"/>
      <c r="FB19" s="431" t="s">
        <v>410</v>
      </c>
      <c r="FC19" s="447"/>
      <c r="FD19" s="486"/>
      <c r="FE19" s="475"/>
      <c r="FF19" s="431"/>
      <c r="FG19" s="431"/>
      <c r="FH19" s="431"/>
      <c r="FI19" s="431" t="s">
        <v>410</v>
      </c>
      <c r="FJ19" s="447"/>
      <c r="FK19" s="486"/>
      <c r="FL19" s="475"/>
      <c r="FM19" s="431"/>
      <c r="FN19" s="431"/>
      <c r="FO19" s="431"/>
      <c r="FP19" s="431" t="s">
        <v>410</v>
      </c>
      <c r="FQ19" s="447"/>
      <c r="FR19" s="486"/>
      <c r="FS19" s="475"/>
      <c r="FT19" s="431"/>
      <c r="FU19" s="431"/>
      <c r="FV19" s="431"/>
      <c r="FW19" s="431" t="s">
        <v>410</v>
      </c>
      <c r="FX19" s="447"/>
      <c r="FY19" s="486"/>
      <c r="FZ19" s="475"/>
      <c r="GA19" s="431"/>
      <c r="GB19" s="431"/>
      <c r="GC19" s="431"/>
      <c r="GD19" s="431" t="s">
        <v>410</v>
      </c>
      <c r="GE19" s="447"/>
      <c r="GF19" s="486"/>
      <c r="GG19" s="475"/>
      <c r="GH19" s="431"/>
      <c r="GI19" s="431"/>
      <c r="GJ19" s="431"/>
      <c r="GK19" s="431" t="s">
        <v>410</v>
      </c>
      <c r="GL19" s="447"/>
      <c r="GM19" s="486"/>
      <c r="GN19" s="475"/>
      <c r="GO19" s="431"/>
      <c r="GP19" s="431"/>
      <c r="GQ19" s="431"/>
      <c r="GR19" s="431" t="s">
        <v>410</v>
      </c>
      <c r="GS19" s="447"/>
      <c r="GT19" s="486"/>
      <c r="GU19" s="475"/>
      <c r="GV19" s="431"/>
      <c r="GW19" s="431"/>
      <c r="GX19" s="431"/>
      <c r="GY19" s="431" t="s">
        <v>410</v>
      </c>
      <c r="GZ19" s="447"/>
      <c r="HA19" s="486"/>
      <c r="HB19" s="475"/>
      <c r="HC19" s="431"/>
      <c r="HD19" s="431"/>
      <c r="HE19" s="431"/>
      <c r="HF19" s="431" t="s">
        <v>410</v>
      </c>
      <c r="HG19" s="447"/>
      <c r="HH19" s="486"/>
      <c r="HI19" s="475"/>
      <c r="HJ19" s="431"/>
      <c r="HK19" s="431"/>
      <c r="HL19" s="431"/>
      <c r="HM19" s="431" t="s">
        <v>410</v>
      </c>
      <c r="HN19" s="447"/>
      <c r="HO19" s="486"/>
      <c r="HP19" s="475"/>
      <c r="HQ19" s="431"/>
      <c r="HR19" s="431"/>
      <c r="HS19" s="431"/>
      <c r="HT19" s="431" t="s">
        <v>410</v>
      </c>
      <c r="HU19" s="447"/>
      <c r="HV19" s="486"/>
      <c r="HW19" s="475"/>
      <c r="HX19" s="431"/>
      <c r="HY19" s="431"/>
      <c r="HZ19" s="431"/>
      <c r="IA19" s="431" t="s">
        <v>410</v>
      </c>
      <c r="IB19" s="447"/>
      <c r="IC19" s="486"/>
      <c r="ID19" s="475"/>
      <c r="IE19" s="431"/>
      <c r="IF19" s="431"/>
      <c r="IG19" s="431"/>
      <c r="IH19" s="431" t="s">
        <v>410</v>
      </c>
      <c r="II19" s="447"/>
      <c r="IJ19" s="486"/>
      <c r="IK19" s="475"/>
      <c r="IL19" s="431"/>
      <c r="IM19" s="431"/>
      <c r="IN19" s="431"/>
      <c r="IO19" s="431" t="s">
        <v>410</v>
      </c>
      <c r="IP19" s="447"/>
      <c r="IQ19" s="486"/>
      <c r="IR19" s="475"/>
      <c r="IS19" s="431"/>
      <c r="IT19" s="431"/>
      <c r="IU19" s="431"/>
      <c r="IV19" s="431" t="s">
        <v>410</v>
      </c>
      <c r="IW19" s="447"/>
      <c r="IX19" s="486"/>
      <c r="IY19" s="475"/>
      <c r="IZ19" s="431"/>
      <c r="JA19" s="431"/>
      <c r="JB19" s="431"/>
      <c r="JC19" s="431" t="s">
        <v>410</v>
      </c>
      <c r="JD19" s="447"/>
      <c r="JE19" s="486"/>
      <c r="JF19" s="475"/>
      <c r="JG19" s="431"/>
      <c r="JH19" s="431"/>
      <c r="JI19" s="431"/>
      <c r="JJ19" s="431" t="s">
        <v>410</v>
      </c>
      <c r="JK19" s="447"/>
      <c r="JL19" s="486"/>
      <c r="JM19" s="475"/>
      <c r="JN19" s="431"/>
      <c r="JO19" s="431"/>
      <c r="JP19" s="431"/>
      <c r="JQ19" s="431" t="s">
        <v>410</v>
      </c>
      <c r="JR19" s="447"/>
      <c r="JS19" s="486"/>
      <c r="JT19" s="475"/>
      <c r="JU19" s="431"/>
      <c r="JV19" s="431"/>
      <c r="JW19" s="431"/>
      <c r="JX19" s="431" t="s">
        <v>410</v>
      </c>
      <c r="JY19" s="447"/>
      <c r="JZ19" s="486"/>
      <c r="KA19" s="475"/>
      <c r="KB19" s="431"/>
      <c r="KC19" s="431"/>
      <c r="KD19" s="431"/>
      <c r="KE19" s="431"/>
      <c r="KF19" s="447"/>
      <c r="KG19" s="450"/>
      <c r="KH19" s="430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40</v>
      </c>
      <c r="LY19" s="427" t="str">
        <f t="shared" si="1"/>
        <v/>
      </c>
      <c r="LZ19" s="427" t="str">
        <f t="shared" si="2"/>
        <v/>
      </c>
      <c r="MA19" s="427" t="str">
        <f t="shared" si="3"/>
        <v/>
      </c>
      <c r="MB19" s="468">
        <f t="shared" si="4"/>
        <v>100</v>
      </c>
      <c r="MC19" s="469"/>
    </row>
    <row r="20" spans="2:341" ht="15.75" customHeight="1">
      <c r="B20" s="427">
        <v>14</v>
      </c>
      <c r="C20" s="428" t="str">
        <f>IF(นักเรียน!C19="","",นักเรียน!C19)</f>
        <v>1598</v>
      </c>
      <c r="D20" s="428" t="str">
        <f>IF(นักเรียน!D19="","",นักเรียน!D19)</f>
        <v>1439600145525</v>
      </c>
      <c r="E20" s="429" t="str">
        <f>IF(นักเรียน!E19="","",นักเรียน!E19)</f>
        <v>เด็กหญิงอภิรญาพร  นรสิงห์</v>
      </c>
      <c r="F20" s="427">
        <f>IF(นักเรียน!E19="","",นักเรียน!B19)</f>
        <v>14</v>
      </c>
      <c r="G20" s="475"/>
      <c r="H20" s="431"/>
      <c r="I20" s="431"/>
      <c r="J20" s="431"/>
      <c r="K20" s="431" t="s">
        <v>410</v>
      </c>
      <c r="L20" s="431"/>
      <c r="M20" s="485"/>
      <c r="N20" s="475"/>
      <c r="O20" s="431"/>
      <c r="P20" s="431"/>
      <c r="Q20" s="431"/>
      <c r="R20" s="431" t="s">
        <v>410</v>
      </c>
      <c r="S20" s="431"/>
      <c r="T20" s="485"/>
      <c r="U20" s="490"/>
      <c r="V20" s="431"/>
      <c r="W20" s="431"/>
      <c r="X20" s="431"/>
      <c r="Y20" s="431" t="s">
        <v>410</v>
      </c>
      <c r="Z20" s="447"/>
      <c r="AA20" s="486"/>
      <c r="AB20" s="475"/>
      <c r="AC20" s="431"/>
      <c r="AD20" s="431"/>
      <c r="AE20" s="431"/>
      <c r="AF20" s="431" t="s">
        <v>410</v>
      </c>
      <c r="AG20" s="447"/>
      <c r="AH20" s="490"/>
      <c r="AI20" s="490"/>
      <c r="AJ20" s="431"/>
      <c r="AK20" s="431"/>
      <c r="AL20" s="431"/>
      <c r="AM20" s="431" t="s">
        <v>410</v>
      </c>
      <c r="AN20" s="447"/>
      <c r="AO20" s="486"/>
      <c r="AP20" s="475"/>
      <c r="AQ20" s="431"/>
      <c r="AR20" s="431"/>
      <c r="AS20" s="431"/>
      <c r="AT20" s="431" t="s">
        <v>410</v>
      </c>
      <c r="AU20" s="447"/>
      <c r="AV20" s="486"/>
      <c r="AW20" s="498"/>
      <c r="AX20" s="431"/>
      <c r="AY20" s="431"/>
      <c r="AZ20" s="431"/>
      <c r="BA20" s="431" t="s">
        <v>410</v>
      </c>
      <c r="BB20" s="447"/>
      <c r="BC20" s="485"/>
      <c r="BD20" s="475"/>
      <c r="BE20" s="431"/>
      <c r="BF20" s="431"/>
      <c r="BG20" s="431"/>
      <c r="BH20" s="431" t="s">
        <v>410</v>
      </c>
      <c r="BI20" s="447"/>
      <c r="BJ20" s="486"/>
      <c r="BK20" s="475"/>
      <c r="BL20" s="431"/>
      <c r="BM20" s="431"/>
      <c r="BN20" s="431"/>
      <c r="BO20" s="431" t="s">
        <v>410</v>
      </c>
      <c r="BP20" s="447"/>
      <c r="BQ20" s="486"/>
      <c r="BR20" s="475"/>
      <c r="BS20" s="431"/>
      <c r="BT20" s="431"/>
      <c r="BU20" s="431"/>
      <c r="BV20" s="431" t="s">
        <v>410</v>
      </c>
      <c r="BW20" s="447"/>
      <c r="BX20" s="486"/>
      <c r="BY20" s="498"/>
      <c r="BZ20" s="431"/>
      <c r="CA20" s="431"/>
      <c r="CB20" s="431"/>
      <c r="CC20" s="431" t="s">
        <v>410</v>
      </c>
      <c r="CD20" s="447"/>
      <c r="CE20" s="490"/>
      <c r="CF20" s="475"/>
      <c r="CG20" s="431"/>
      <c r="CH20" s="431"/>
      <c r="CI20" s="431"/>
      <c r="CJ20" s="431" t="s">
        <v>410</v>
      </c>
      <c r="CK20" s="447"/>
      <c r="CL20" s="486"/>
      <c r="CM20" s="475"/>
      <c r="CN20" s="431"/>
      <c r="CO20" s="431"/>
      <c r="CP20" s="431"/>
      <c r="CQ20" s="431" t="s">
        <v>410</v>
      </c>
      <c r="CR20" s="447"/>
      <c r="CS20" s="490"/>
      <c r="CT20" s="475"/>
      <c r="CU20" s="431"/>
      <c r="CV20" s="431"/>
      <c r="CW20" s="431"/>
      <c r="CX20" s="431" t="s">
        <v>410</v>
      </c>
      <c r="CY20" s="447"/>
      <c r="CZ20" s="486"/>
      <c r="DA20" s="498"/>
      <c r="DB20" s="431"/>
      <c r="DC20" s="431"/>
      <c r="DD20" s="431"/>
      <c r="DE20" s="431" t="s">
        <v>410</v>
      </c>
      <c r="DF20" s="447"/>
      <c r="DG20" s="486"/>
      <c r="DH20" s="475"/>
      <c r="DI20" s="431"/>
      <c r="DJ20" s="431"/>
      <c r="DK20" s="431"/>
      <c r="DL20" s="431" t="s">
        <v>410</v>
      </c>
      <c r="DM20" s="447"/>
      <c r="DN20" s="486"/>
      <c r="DO20" s="475"/>
      <c r="DP20" s="431"/>
      <c r="DQ20" s="431"/>
      <c r="DR20" s="431"/>
      <c r="DS20" s="431" t="s">
        <v>410</v>
      </c>
      <c r="DT20" s="447"/>
      <c r="DU20" s="486"/>
      <c r="DV20" s="475"/>
      <c r="DW20" s="431"/>
      <c r="DX20" s="431"/>
      <c r="DY20" s="431"/>
      <c r="DZ20" s="431" t="s">
        <v>410</v>
      </c>
      <c r="EA20" s="447"/>
      <c r="EB20" s="486"/>
      <c r="EC20" s="475"/>
      <c r="ED20" s="431"/>
      <c r="EE20" s="431"/>
      <c r="EF20" s="431"/>
      <c r="EG20" s="431" t="s">
        <v>410</v>
      </c>
      <c r="EH20" s="447"/>
      <c r="EI20" s="486"/>
      <c r="EJ20" s="475"/>
      <c r="EK20" s="431"/>
      <c r="EL20" s="431"/>
      <c r="EM20" s="431"/>
      <c r="EN20" s="431" t="s">
        <v>410</v>
      </c>
      <c r="EO20" s="447"/>
      <c r="EP20" s="486"/>
      <c r="EQ20" s="475"/>
      <c r="ER20" s="431"/>
      <c r="ES20" s="431"/>
      <c r="ET20" s="431"/>
      <c r="EU20" s="431" t="s">
        <v>410</v>
      </c>
      <c r="EV20" s="447"/>
      <c r="EW20" s="486"/>
      <c r="EX20" s="475"/>
      <c r="EY20" s="431"/>
      <c r="EZ20" s="431"/>
      <c r="FA20" s="431"/>
      <c r="FB20" s="431" t="s">
        <v>410</v>
      </c>
      <c r="FC20" s="447"/>
      <c r="FD20" s="486"/>
      <c r="FE20" s="475"/>
      <c r="FF20" s="431"/>
      <c r="FG20" s="431"/>
      <c r="FH20" s="431"/>
      <c r="FI20" s="431" t="s">
        <v>410</v>
      </c>
      <c r="FJ20" s="447"/>
      <c r="FK20" s="486"/>
      <c r="FL20" s="475"/>
      <c r="FM20" s="431"/>
      <c r="FN20" s="431"/>
      <c r="FO20" s="431"/>
      <c r="FP20" s="431" t="s">
        <v>410</v>
      </c>
      <c r="FQ20" s="447"/>
      <c r="FR20" s="486"/>
      <c r="FS20" s="475"/>
      <c r="FT20" s="431"/>
      <c r="FU20" s="431"/>
      <c r="FV20" s="431"/>
      <c r="FW20" s="431" t="s">
        <v>410</v>
      </c>
      <c r="FX20" s="447"/>
      <c r="FY20" s="486"/>
      <c r="FZ20" s="475"/>
      <c r="GA20" s="431"/>
      <c r="GB20" s="431"/>
      <c r="GC20" s="431"/>
      <c r="GD20" s="431" t="s">
        <v>410</v>
      </c>
      <c r="GE20" s="447"/>
      <c r="GF20" s="486"/>
      <c r="GG20" s="475"/>
      <c r="GH20" s="431"/>
      <c r="GI20" s="431"/>
      <c r="GJ20" s="431"/>
      <c r="GK20" s="431" t="s">
        <v>410</v>
      </c>
      <c r="GL20" s="447"/>
      <c r="GM20" s="486"/>
      <c r="GN20" s="475"/>
      <c r="GO20" s="431"/>
      <c r="GP20" s="431"/>
      <c r="GQ20" s="431"/>
      <c r="GR20" s="431" t="s">
        <v>410</v>
      </c>
      <c r="GS20" s="447"/>
      <c r="GT20" s="486"/>
      <c r="GU20" s="475"/>
      <c r="GV20" s="431"/>
      <c r="GW20" s="431"/>
      <c r="GX20" s="431"/>
      <c r="GY20" s="431" t="s">
        <v>410</v>
      </c>
      <c r="GZ20" s="447"/>
      <c r="HA20" s="486"/>
      <c r="HB20" s="475"/>
      <c r="HC20" s="431"/>
      <c r="HD20" s="431"/>
      <c r="HE20" s="431"/>
      <c r="HF20" s="431" t="s">
        <v>410</v>
      </c>
      <c r="HG20" s="447"/>
      <c r="HH20" s="486"/>
      <c r="HI20" s="475"/>
      <c r="HJ20" s="431"/>
      <c r="HK20" s="431"/>
      <c r="HL20" s="431"/>
      <c r="HM20" s="431" t="s">
        <v>410</v>
      </c>
      <c r="HN20" s="447"/>
      <c r="HO20" s="486"/>
      <c r="HP20" s="475"/>
      <c r="HQ20" s="431"/>
      <c r="HR20" s="431"/>
      <c r="HS20" s="431"/>
      <c r="HT20" s="431" t="s">
        <v>410</v>
      </c>
      <c r="HU20" s="447"/>
      <c r="HV20" s="486"/>
      <c r="HW20" s="475"/>
      <c r="HX20" s="431"/>
      <c r="HY20" s="431"/>
      <c r="HZ20" s="431"/>
      <c r="IA20" s="431" t="s">
        <v>410</v>
      </c>
      <c r="IB20" s="447"/>
      <c r="IC20" s="486"/>
      <c r="ID20" s="475"/>
      <c r="IE20" s="431"/>
      <c r="IF20" s="431"/>
      <c r="IG20" s="431"/>
      <c r="IH20" s="431" t="s">
        <v>410</v>
      </c>
      <c r="II20" s="447"/>
      <c r="IJ20" s="486"/>
      <c r="IK20" s="475"/>
      <c r="IL20" s="431"/>
      <c r="IM20" s="431"/>
      <c r="IN20" s="431"/>
      <c r="IO20" s="431" t="s">
        <v>410</v>
      </c>
      <c r="IP20" s="447"/>
      <c r="IQ20" s="486"/>
      <c r="IR20" s="475"/>
      <c r="IS20" s="431"/>
      <c r="IT20" s="431"/>
      <c r="IU20" s="431"/>
      <c r="IV20" s="431" t="s">
        <v>410</v>
      </c>
      <c r="IW20" s="447"/>
      <c r="IX20" s="486"/>
      <c r="IY20" s="475"/>
      <c r="IZ20" s="431"/>
      <c r="JA20" s="431"/>
      <c r="JB20" s="431"/>
      <c r="JC20" s="431" t="s">
        <v>410</v>
      </c>
      <c r="JD20" s="447"/>
      <c r="JE20" s="486"/>
      <c r="JF20" s="475"/>
      <c r="JG20" s="431"/>
      <c r="JH20" s="431"/>
      <c r="JI20" s="431"/>
      <c r="JJ20" s="431" t="s">
        <v>410</v>
      </c>
      <c r="JK20" s="447"/>
      <c r="JL20" s="486"/>
      <c r="JM20" s="475"/>
      <c r="JN20" s="431"/>
      <c r="JO20" s="431"/>
      <c r="JP20" s="431"/>
      <c r="JQ20" s="431" t="s">
        <v>410</v>
      </c>
      <c r="JR20" s="447"/>
      <c r="JS20" s="486"/>
      <c r="JT20" s="475"/>
      <c r="JU20" s="431"/>
      <c r="JV20" s="431"/>
      <c r="JW20" s="431"/>
      <c r="JX20" s="431" t="s">
        <v>410</v>
      </c>
      <c r="JY20" s="447"/>
      <c r="JZ20" s="486"/>
      <c r="KA20" s="475"/>
      <c r="KB20" s="431"/>
      <c r="KC20" s="431"/>
      <c r="KD20" s="431"/>
      <c r="KE20" s="431"/>
      <c r="KF20" s="447"/>
      <c r="KG20" s="450"/>
      <c r="KH20" s="430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40</v>
      </c>
      <c r="LY20" s="427" t="str">
        <f t="shared" si="1"/>
        <v/>
      </c>
      <c r="LZ20" s="427" t="str">
        <f t="shared" si="2"/>
        <v/>
      </c>
      <c r="MA20" s="427" t="str">
        <f t="shared" si="3"/>
        <v/>
      </c>
      <c r="MB20" s="468">
        <f t="shared" si="4"/>
        <v>100</v>
      </c>
      <c r="MC20" s="469"/>
    </row>
    <row r="21" spans="2:341" ht="15.75" customHeight="1">
      <c r="B21" s="427">
        <v>15</v>
      </c>
      <c r="C21" s="428" t="str">
        <f>IF(นักเรียน!C20="","",นักเรียน!C20)</f>
        <v>1641</v>
      </c>
      <c r="D21" s="428" t="str">
        <f>IF(นักเรียน!D20="","",นักเรียน!D20)</f>
        <v>1329000088491</v>
      </c>
      <c r="E21" s="429" t="str">
        <f>IF(นักเรียน!E20="","",นักเรียน!E20)</f>
        <v>เด็กหญิงกนกอร  เกษอินทร์</v>
      </c>
      <c r="F21" s="427">
        <f>IF(นักเรียน!E20="","",นักเรียน!B20)</f>
        <v>15</v>
      </c>
      <c r="G21" s="475"/>
      <c r="H21" s="431"/>
      <c r="I21" s="431"/>
      <c r="J21" s="431"/>
      <c r="K21" s="431" t="s">
        <v>410</v>
      </c>
      <c r="L21" s="431"/>
      <c r="M21" s="485"/>
      <c r="N21" s="475"/>
      <c r="O21" s="431"/>
      <c r="P21" s="431"/>
      <c r="Q21" s="431"/>
      <c r="R21" s="431" t="s">
        <v>410</v>
      </c>
      <c r="S21" s="431"/>
      <c r="T21" s="485"/>
      <c r="U21" s="490"/>
      <c r="V21" s="431"/>
      <c r="W21" s="431"/>
      <c r="X21" s="431"/>
      <c r="Y21" s="431" t="s">
        <v>410</v>
      </c>
      <c r="Z21" s="447"/>
      <c r="AA21" s="486"/>
      <c r="AB21" s="475"/>
      <c r="AC21" s="431"/>
      <c r="AD21" s="431"/>
      <c r="AE21" s="431"/>
      <c r="AF21" s="431" t="s">
        <v>410</v>
      </c>
      <c r="AG21" s="447"/>
      <c r="AH21" s="490"/>
      <c r="AI21" s="490"/>
      <c r="AJ21" s="431"/>
      <c r="AK21" s="431"/>
      <c r="AL21" s="431"/>
      <c r="AM21" s="431" t="s">
        <v>410</v>
      </c>
      <c r="AN21" s="447"/>
      <c r="AO21" s="486"/>
      <c r="AP21" s="475"/>
      <c r="AQ21" s="431"/>
      <c r="AR21" s="431"/>
      <c r="AS21" s="431"/>
      <c r="AT21" s="431" t="s">
        <v>410</v>
      </c>
      <c r="AU21" s="447"/>
      <c r="AV21" s="486"/>
      <c r="AW21" s="498"/>
      <c r="AX21" s="431"/>
      <c r="AY21" s="431"/>
      <c r="AZ21" s="431"/>
      <c r="BA21" s="431" t="s">
        <v>410</v>
      </c>
      <c r="BB21" s="447"/>
      <c r="BC21" s="485"/>
      <c r="BD21" s="475"/>
      <c r="BE21" s="431"/>
      <c r="BF21" s="431"/>
      <c r="BG21" s="431"/>
      <c r="BH21" s="431" t="s">
        <v>410</v>
      </c>
      <c r="BI21" s="447"/>
      <c r="BJ21" s="486"/>
      <c r="BK21" s="475"/>
      <c r="BL21" s="431"/>
      <c r="BM21" s="431"/>
      <c r="BN21" s="431"/>
      <c r="BO21" s="431" t="s">
        <v>410</v>
      </c>
      <c r="BP21" s="447"/>
      <c r="BQ21" s="486"/>
      <c r="BR21" s="475"/>
      <c r="BS21" s="431"/>
      <c r="BT21" s="431"/>
      <c r="BU21" s="431"/>
      <c r="BV21" s="431" t="s">
        <v>410</v>
      </c>
      <c r="BW21" s="447"/>
      <c r="BX21" s="486"/>
      <c r="BY21" s="498"/>
      <c r="BZ21" s="431"/>
      <c r="CA21" s="431"/>
      <c r="CB21" s="431"/>
      <c r="CC21" s="431" t="s">
        <v>410</v>
      </c>
      <c r="CD21" s="447"/>
      <c r="CE21" s="490"/>
      <c r="CF21" s="475"/>
      <c r="CG21" s="431"/>
      <c r="CH21" s="431"/>
      <c r="CI21" s="431"/>
      <c r="CJ21" s="431" t="s">
        <v>410</v>
      </c>
      <c r="CK21" s="447"/>
      <c r="CL21" s="486"/>
      <c r="CM21" s="475"/>
      <c r="CN21" s="431"/>
      <c r="CO21" s="431"/>
      <c r="CP21" s="431"/>
      <c r="CQ21" s="431" t="s">
        <v>410</v>
      </c>
      <c r="CR21" s="447"/>
      <c r="CS21" s="490"/>
      <c r="CT21" s="475"/>
      <c r="CU21" s="431"/>
      <c r="CV21" s="431"/>
      <c r="CW21" s="431"/>
      <c r="CX21" s="431" t="s">
        <v>410</v>
      </c>
      <c r="CY21" s="447"/>
      <c r="CZ21" s="486"/>
      <c r="DA21" s="498"/>
      <c r="DB21" s="431"/>
      <c r="DC21" s="431"/>
      <c r="DD21" s="431"/>
      <c r="DE21" s="431" t="s">
        <v>410</v>
      </c>
      <c r="DF21" s="447"/>
      <c r="DG21" s="486"/>
      <c r="DH21" s="475"/>
      <c r="DI21" s="431"/>
      <c r="DJ21" s="431"/>
      <c r="DK21" s="431"/>
      <c r="DL21" s="431" t="s">
        <v>410</v>
      </c>
      <c r="DM21" s="447"/>
      <c r="DN21" s="486"/>
      <c r="DO21" s="475"/>
      <c r="DP21" s="431"/>
      <c r="DQ21" s="431"/>
      <c r="DR21" s="431"/>
      <c r="DS21" s="431" t="s">
        <v>410</v>
      </c>
      <c r="DT21" s="447"/>
      <c r="DU21" s="486"/>
      <c r="DV21" s="475"/>
      <c r="DW21" s="431"/>
      <c r="DX21" s="431"/>
      <c r="DY21" s="431"/>
      <c r="DZ21" s="431" t="s">
        <v>410</v>
      </c>
      <c r="EA21" s="447"/>
      <c r="EB21" s="486"/>
      <c r="EC21" s="475"/>
      <c r="ED21" s="431"/>
      <c r="EE21" s="431"/>
      <c r="EF21" s="431"/>
      <c r="EG21" s="431" t="s">
        <v>410</v>
      </c>
      <c r="EH21" s="447"/>
      <c r="EI21" s="486"/>
      <c r="EJ21" s="475"/>
      <c r="EK21" s="431"/>
      <c r="EL21" s="431"/>
      <c r="EM21" s="431"/>
      <c r="EN21" s="431" t="s">
        <v>410</v>
      </c>
      <c r="EO21" s="447"/>
      <c r="EP21" s="486"/>
      <c r="EQ21" s="475"/>
      <c r="ER21" s="431"/>
      <c r="ES21" s="431"/>
      <c r="ET21" s="431"/>
      <c r="EU21" s="431" t="s">
        <v>410</v>
      </c>
      <c r="EV21" s="447"/>
      <c r="EW21" s="486"/>
      <c r="EX21" s="475"/>
      <c r="EY21" s="431"/>
      <c r="EZ21" s="431"/>
      <c r="FA21" s="431"/>
      <c r="FB21" s="431" t="s">
        <v>410</v>
      </c>
      <c r="FC21" s="447"/>
      <c r="FD21" s="486"/>
      <c r="FE21" s="475"/>
      <c r="FF21" s="431"/>
      <c r="FG21" s="431"/>
      <c r="FH21" s="431"/>
      <c r="FI21" s="431" t="s">
        <v>410</v>
      </c>
      <c r="FJ21" s="447"/>
      <c r="FK21" s="486"/>
      <c r="FL21" s="475"/>
      <c r="FM21" s="431"/>
      <c r="FN21" s="431"/>
      <c r="FO21" s="431"/>
      <c r="FP21" s="431" t="s">
        <v>410</v>
      </c>
      <c r="FQ21" s="447"/>
      <c r="FR21" s="486"/>
      <c r="FS21" s="475"/>
      <c r="FT21" s="431"/>
      <c r="FU21" s="431"/>
      <c r="FV21" s="431"/>
      <c r="FW21" s="431" t="s">
        <v>410</v>
      </c>
      <c r="FX21" s="447"/>
      <c r="FY21" s="486"/>
      <c r="FZ21" s="475"/>
      <c r="GA21" s="431"/>
      <c r="GB21" s="431"/>
      <c r="GC21" s="431"/>
      <c r="GD21" s="431" t="s">
        <v>410</v>
      </c>
      <c r="GE21" s="447"/>
      <c r="GF21" s="486"/>
      <c r="GG21" s="475"/>
      <c r="GH21" s="431"/>
      <c r="GI21" s="431"/>
      <c r="GJ21" s="431"/>
      <c r="GK21" s="431" t="s">
        <v>410</v>
      </c>
      <c r="GL21" s="447"/>
      <c r="GM21" s="486"/>
      <c r="GN21" s="475"/>
      <c r="GO21" s="431"/>
      <c r="GP21" s="431"/>
      <c r="GQ21" s="431"/>
      <c r="GR21" s="431" t="s">
        <v>410</v>
      </c>
      <c r="GS21" s="447"/>
      <c r="GT21" s="486"/>
      <c r="GU21" s="475"/>
      <c r="GV21" s="431"/>
      <c r="GW21" s="431"/>
      <c r="GX21" s="431"/>
      <c r="GY21" s="431" t="s">
        <v>410</v>
      </c>
      <c r="GZ21" s="447"/>
      <c r="HA21" s="486"/>
      <c r="HB21" s="475"/>
      <c r="HC21" s="431"/>
      <c r="HD21" s="431"/>
      <c r="HE21" s="431"/>
      <c r="HF21" s="431" t="s">
        <v>410</v>
      </c>
      <c r="HG21" s="447"/>
      <c r="HH21" s="486"/>
      <c r="HI21" s="475"/>
      <c r="HJ21" s="431"/>
      <c r="HK21" s="431"/>
      <c r="HL21" s="431"/>
      <c r="HM21" s="431" t="s">
        <v>410</v>
      </c>
      <c r="HN21" s="447"/>
      <c r="HO21" s="486"/>
      <c r="HP21" s="475"/>
      <c r="HQ21" s="431"/>
      <c r="HR21" s="431"/>
      <c r="HS21" s="431"/>
      <c r="HT21" s="431" t="s">
        <v>410</v>
      </c>
      <c r="HU21" s="447"/>
      <c r="HV21" s="486"/>
      <c r="HW21" s="475"/>
      <c r="HX21" s="431"/>
      <c r="HY21" s="431"/>
      <c r="HZ21" s="431"/>
      <c r="IA21" s="431" t="s">
        <v>410</v>
      </c>
      <c r="IB21" s="447"/>
      <c r="IC21" s="486"/>
      <c r="ID21" s="475"/>
      <c r="IE21" s="431"/>
      <c r="IF21" s="431"/>
      <c r="IG21" s="431"/>
      <c r="IH21" s="431" t="s">
        <v>410</v>
      </c>
      <c r="II21" s="447"/>
      <c r="IJ21" s="486"/>
      <c r="IK21" s="475"/>
      <c r="IL21" s="431"/>
      <c r="IM21" s="431"/>
      <c r="IN21" s="431"/>
      <c r="IO21" s="431" t="s">
        <v>410</v>
      </c>
      <c r="IP21" s="447"/>
      <c r="IQ21" s="486"/>
      <c r="IR21" s="475"/>
      <c r="IS21" s="431"/>
      <c r="IT21" s="431"/>
      <c r="IU21" s="431"/>
      <c r="IV21" s="431" t="s">
        <v>410</v>
      </c>
      <c r="IW21" s="447"/>
      <c r="IX21" s="486"/>
      <c r="IY21" s="475"/>
      <c r="IZ21" s="431"/>
      <c r="JA21" s="431"/>
      <c r="JB21" s="431"/>
      <c r="JC21" s="431" t="s">
        <v>410</v>
      </c>
      <c r="JD21" s="447"/>
      <c r="JE21" s="486"/>
      <c r="JF21" s="475"/>
      <c r="JG21" s="431"/>
      <c r="JH21" s="431"/>
      <c r="JI21" s="431"/>
      <c r="JJ21" s="431" t="s">
        <v>410</v>
      </c>
      <c r="JK21" s="447"/>
      <c r="JL21" s="486"/>
      <c r="JM21" s="475"/>
      <c r="JN21" s="431"/>
      <c r="JO21" s="431"/>
      <c r="JP21" s="431"/>
      <c r="JQ21" s="431" t="s">
        <v>410</v>
      </c>
      <c r="JR21" s="447"/>
      <c r="JS21" s="486"/>
      <c r="JT21" s="475"/>
      <c r="JU21" s="431"/>
      <c r="JV21" s="431"/>
      <c r="JW21" s="431"/>
      <c r="JX21" s="431" t="s">
        <v>410</v>
      </c>
      <c r="JY21" s="447"/>
      <c r="JZ21" s="486"/>
      <c r="KA21" s="475"/>
      <c r="KB21" s="431"/>
      <c r="KC21" s="431"/>
      <c r="KD21" s="431"/>
      <c r="KE21" s="431"/>
      <c r="KF21" s="447"/>
      <c r="KG21" s="450"/>
      <c r="KH21" s="430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>
        <f t="shared" si="0"/>
        <v>40</v>
      </c>
      <c r="LY21" s="427" t="str">
        <f t="shared" si="1"/>
        <v/>
      </c>
      <c r="LZ21" s="427" t="str">
        <f t="shared" si="2"/>
        <v/>
      </c>
      <c r="MA21" s="427" t="str">
        <f t="shared" si="3"/>
        <v/>
      </c>
      <c r="MB21" s="468">
        <f t="shared" si="4"/>
        <v>100</v>
      </c>
      <c r="MC21" s="469"/>
    </row>
    <row r="22" spans="2:341" ht="15.75" customHeight="1">
      <c r="B22" s="427">
        <v>16</v>
      </c>
      <c r="C22" s="428" t="str">
        <f>IF(นักเรียน!C21="","",นักเรียน!C21)</f>
        <v>1662</v>
      </c>
      <c r="D22" s="428">
        <f>IF(นักเรียน!D21="","",นักเรียน!D21)</f>
        <v>1801000169694</v>
      </c>
      <c r="E22" s="429" t="str">
        <f>IF(นักเรียน!E21="","",นักเรียน!E21)</f>
        <v>เด็กหญิงรุ่งอรุณรัศมี  จันทร์แจ่มศรี</v>
      </c>
      <c r="F22" s="427">
        <f>IF(นักเรียน!E21="","",นักเรียน!B21)</f>
        <v>16</v>
      </c>
      <c r="G22" s="476"/>
      <c r="H22" s="431"/>
      <c r="I22" s="431"/>
      <c r="J22" s="431"/>
      <c r="K22" s="431" t="s">
        <v>410</v>
      </c>
      <c r="L22" s="431"/>
      <c r="M22" s="485"/>
      <c r="N22" s="475"/>
      <c r="O22" s="431"/>
      <c r="P22" s="431"/>
      <c r="Q22" s="431"/>
      <c r="R22" s="431" t="s">
        <v>410</v>
      </c>
      <c r="S22" s="431"/>
      <c r="T22" s="485"/>
      <c r="U22" s="490"/>
      <c r="V22" s="431"/>
      <c r="W22" s="431"/>
      <c r="X22" s="431"/>
      <c r="Y22" s="431" t="s">
        <v>410</v>
      </c>
      <c r="Z22" s="447"/>
      <c r="AA22" s="486"/>
      <c r="AB22" s="475"/>
      <c r="AC22" s="431"/>
      <c r="AD22" s="431"/>
      <c r="AE22" s="431"/>
      <c r="AF22" s="431" t="s">
        <v>410</v>
      </c>
      <c r="AG22" s="447"/>
      <c r="AH22" s="490"/>
      <c r="AI22" s="490"/>
      <c r="AJ22" s="431"/>
      <c r="AK22" s="431"/>
      <c r="AL22" s="431"/>
      <c r="AM22" s="431" t="s">
        <v>410</v>
      </c>
      <c r="AN22" s="447"/>
      <c r="AO22" s="486"/>
      <c r="AP22" s="475"/>
      <c r="AQ22" s="431"/>
      <c r="AR22" s="431"/>
      <c r="AS22" s="431"/>
      <c r="AT22" s="431" t="s">
        <v>410</v>
      </c>
      <c r="AU22" s="447"/>
      <c r="AV22" s="486"/>
      <c r="AW22" s="498"/>
      <c r="AX22" s="431"/>
      <c r="AY22" s="431"/>
      <c r="AZ22" s="431"/>
      <c r="BA22" s="431" t="s">
        <v>411</v>
      </c>
      <c r="BB22" s="447"/>
      <c r="BC22" s="485"/>
      <c r="BD22" s="475"/>
      <c r="BE22" s="431"/>
      <c r="BF22" s="431"/>
      <c r="BG22" s="431"/>
      <c r="BH22" s="431" t="s">
        <v>410</v>
      </c>
      <c r="BI22" s="447"/>
      <c r="BJ22" s="486"/>
      <c r="BK22" s="475"/>
      <c r="BL22" s="431"/>
      <c r="BM22" s="431"/>
      <c r="BN22" s="431"/>
      <c r="BO22" s="431" t="s">
        <v>410</v>
      </c>
      <c r="BP22" s="447"/>
      <c r="BQ22" s="486"/>
      <c r="BR22" s="475"/>
      <c r="BS22" s="431"/>
      <c r="BT22" s="431"/>
      <c r="BU22" s="431"/>
      <c r="BV22" s="431" t="s">
        <v>410</v>
      </c>
      <c r="BW22" s="447"/>
      <c r="BX22" s="486"/>
      <c r="BY22" s="498"/>
      <c r="BZ22" s="431"/>
      <c r="CA22" s="431"/>
      <c r="CB22" s="431"/>
      <c r="CC22" s="431" t="s">
        <v>410</v>
      </c>
      <c r="CD22" s="447"/>
      <c r="CE22" s="490"/>
      <c r="CF22" s="475"/>
      <c r="CG22" s="431"/>
      <c r="CH22" s="431"/>
      <c r="CI22" s="431"/>
      <c r="CJ22" s="431" t="s">
        <v>410</v>
      </c>
      <c r="CK22" s="447"/>
      <c r="CL22" s="486"/>
      <c r="CM22" s="475"/>
      <c r="CN22" s="431"/>
      <c r="CO22" s="431"/>
      <c r="CP22" s="431"/>
      <c r="CQ22" s="431" t="s">
        <v>410</v>
      </c>
      <c r="CR22" s="447"/>
      <c r="CS22" s="490"/>
      <c r="CT22" s="475"/>
      <c r="CU22" s="431"/>
      <c r="CV22" s="431"/>
      <c r="CW22" s="431"/>
      <c r="CX22" s="431" t="s">
        <v>410</v>
      </c>
      <c r="CY22" s="447"/>
      <c r="CZ22" s="486"/>
      <c r="DA22" s="498"/>
      <c r="DB22" s="431"/>
      <c r="DC22" s="431"/>
      <c r="DD22" s="431"/>
      <c r="DE22" s="431" t="s">
        <v>410</v>
      </c>
      <c r="DF22" s="447"/>
      <c r="DG22" s="486"/>
      <c r="DH22" s="475"/>
      <c r="DI22" s="431"/>
      <c r="DJ22" s="431"/>
      <c r="DK22" s="431"/>
      <c r="DL22" s="431" t="s">
        <v>410</v>
      </c>
      <c r="DM22" s="447"/>
      <c r="DN22" s="486"/>
      <c r="DO22" s="475"/>
      <c r="DP22" s="431"/>
      <c r="DQ22" s="431"/>
      <c r="DR22" s="431"/>
      <c r="DS22" s="431" t="s">
        <v>410</v>
      </c>
      <c r="DT22" s="447"/>
      <c r="DU22" s="486"/>
      <c r="DV22" s="475"/>
      <c r="DW22" s="431"/>
      <c r="DX22" s="431"/>
      <c r="DY22" s="431"/>
      <c r="DZ22" s="431" t="s">
        <v>410</v>
      </c>
      <c r="EA22" s="447"/>
      <c r="EB22" s="486"/>
      <c r="EC22" s="475"/>
      <c r="ED22" s="431"/>
      <c r="EE22" s="431"/>
      <c r="EF22" s="431"/>
      <c r="EG22" s="431" t="s">
        <v>410</v>
      </c>
      <c r="EH22" s="447"/>
      <c r="EI22" s="486"/>
      <c r="EJ22" s="475"/>
      <c r="EK22" s="431"/>
      <c r="EL22" s="431"/>
      <c r="EM22" s="431"/>
      <c r="EN22" s="431" t="s">
        <v>410</v>
      </c>
      <c r="EO22" s="447"/>
      <c r="EP22" s="486"/>
      <c r="EQ22" s="475"/>
      <c r="ER22" s="431"/>
      <c r="ES22" s="431"/>
      <c r="ET22" s="431"/>
      <c r="EU22" s="431" t="s">
        <v>410</v>
      </c>
      <c r="EV22" s="447"/>
      <c r="EW22" s="486"/>
      <c r="EX22" s="475"/>
      <c r="EY22" s="431"/>
      <c r="EZ22" s="431"/>
      <c r="FA22" s="431"/>
      <c r="FB22" s="431" t="s">
        <v>410</v>
      </c>
      <c r="FC22" s="447"/>
      <c r="FD22" s="486"/>
      <c r="FE22" s="475"/>
      <c r="FF22" s="431"/>
      <c r="FG22" s="431"/>
      <c r="FH22" s="431"/>
      <c r="FI22" s="431" t="s">
        <v>410</v>
      </c>
      <c r="FJ22" s="447"/>
      <c r="FK22" s="486"/>
      <c r="FL22" s="475"/>
      <c r="FM22" s="431"/>
      <c r="FN22" s="431"/>
      <c r="FO22" s="431"/>
      <c r="FP22" s="431" t="s">
        <v>410</v>
      </c>
      <c r="FQ22" s="447"/>
      <c r="FR22" s="486"/>
      <c r="FS22" s="475"/>
      <c r="FT22" s="431"/>
      <c r="FU22" s="431"/>
      <c r="FV22" s="431"/>
      <c r="FW22" s="431" t="s">
        <v>410</v>
      </c>
      <c r="FX22" s="447"/>
      <c r="FY22" s="486"/>
      <c r="FZ22" s="475"/>
      <c r="GA22" s="431"/>
      <c r="GB22" s="431"/>
      <c r="GC22" s="431"/>
      <c r="GD22" s="431" t="s">
        <v>410</v>
      </c>
      <c r="GE22" s="447"/>
      <c r="GF22" s="486"/>
      <c r="GG22" s="475"/>
      <c r="GH22" s="431"/>
      <c r="GI22" s="431"/>
      <c r="GJ22" s="431"/>
      <c r="GK22" s="431" t="s">
        <v>410</v>
      </c>
      <c r="GL22" s="447"/>
      <c r="GM22" s="486"/>
      <c r="GN22" s="475"/>
      <c r="GO22" s="431"/>
      <c r="GP22" s="431"/>
      <c r="GQ22" s="431"/>
      <c r="GR22" s="431" t="s">
        <v>410</v>
      </c>
      <c r="GS22" s="447"/>
      <c r="GT22" s="486"/>
      <c r="GU22" s="475"/>
      <c r="GV22" s="431"/>
      <c r="GW22" s="431"/>
      <c r="GX22" s="431"/>
      <c r="GY22" s="431" t="s">
        <v>410</v>
      </c>
      <c r="GZ22" s="447"/>
      <c r="HA22" s="486"/>
      <c r="HB22" s="475"/>
      <c r="HC22" s="431"/>
      <c r="HD22" s="431"/>
      <c r="HE22" s="431"/>
      <c r="HF22" s="431" t="s">
        <v>410</v>
      </c>
      <c r="HG22" s="447"/>
      <c r="HH22" s="486"/>
      <c r="HI22" s="475"/>
      <c r="HJ22" s="431"/>
      <c r="HK22" s="431"/>
      <c r="HL22" s="431"/>
      <c r="HM22" s="431" t="s">
        <v>410</v>
      </c>
      <c r="HN22" s="447"/>
      <c r="HO22" s="486"/>
      <c r="HP22" s="475"/>
      <c r="HQ22" s="431"/>
      <c r="HR22" s="431"/>
      <c r="HS22" s="431"/>
      <c r="HT22" s="431" t="s">
        <v>410</v>
      </c>
      <c r="HU22" s="447"/>
      <c r="HV22" s="486"/>
      <c r="HW22" s="475"/>
      <c r="HX22" s="431"/>
      <c r="HY22" s="431"/>
      <c r="HZ22" s="431"/>
      <c r="IA22" s="431" t="s">
        <v>410</v>
      </c>
      <c r="IB22" s="447"/>
      <c r="IC22" s="486"/>
      <c r="ID22" s="475"/>
      <c r="IE22" s="431"/>
      <c r="IF22" s="431"/>
      <c r="IG22" s="431"/>
      <c r="IH22" s="431" t="s">
        <v>410</v>
      </c>
      <c r="II22" s="447"/>
      <c r="IJ22" s="486"/>
      <c r="IK22" s="475"/>
      <c r="IL22" s="431"/>
      <c r="IM22" s="431"/>
      <c r="IN22" s="431"/>
      <c r="IO22" s="431" t="s">
        <v>410</v>
      </c>
      <c r="IP22" s="447"/>
      <c r="IQ22" s="486"/>
      <c r="IR22" s="475"/>
      <c r="IS22" s="431"/>
      <c r="IT22" s="431"/>
      <c r="IU22" s="431"/>
      <c r="IV22" s="431" t="s">
        <v>410</v>
      </c>
      <c r="IW22" s="447"/>
      <c r="IX22" s="486"/>
      <c r="IY22" s="475"/>
      <c r="IZ22" s="431"/>
      <c r="JA22" s="431"/>
      <c r="JB22" s="431"/>
      <c r="JC22" s="431" t="s">
        <v>410</v>
      </c>
      <c r="JD22" s="447"/>
      <c r="JE22" s="486"/>
      <c r="JF22" s="475"/>
      <c r="JG22" s="431"/>
      <c r="JH22" s="431"/>
      <c r="JI22" s="431"/>
      <c r="JJ22" s="431" t="s">
        <v>410</v>
      </c>
      <c r="JK22" s="447"/>
      <c r="JL22" s="486"/>
      <c r="JM22" s="475"/>
      <c r="JN22" s="431"/>
      <c r="JO22" s="431"/>
      <c r="JP22" s="431"/>
      <c r="JQ22" s="431" t="s">
        <v>410</v>
      </c>
      <c r="JR22" s="447"/>
      <c r="JS22" s="486"/>
      <c r="JT22" s="475"/>
      <c r="JU22" s="431"/>
      <c r="JV22" s="431"/>
      <c r="JW22" s="431"/>
      <c r="JX22" s="431" t="s">
        <v>410</v>
      </c>
      <c r="JY22" s="447"/>
      <c r="JZ22" s="486"/>
      <c r="KA22" s="475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>
        <f t="shared" si="0"/>
        <v>39</v>
      </c>
      <c r="LY22" s="427" t="str">
        <f t="shared" si="1"/>
        <v/>
      </c>
      <c r="LZ22" s="427" t="str">
        <f t="shared" si="2"/>
        <v/>
      </c>
      <c r="MA22" s="427">
        <f t="shared" si="3"/>
        <v>1</v>
      </c>
      <c r="MB22" s="468">
        <f t="shared" si="4"/>
        <v>97.5</v>
      </c>
      <c r="MC22" s="469"/>
    </row>
    <row r="23" spans="2:341" ht="15.75" customHeight="1">
      <c r="B23" s="427">
        <v>17</v>
      </c>
      <c r="C23" s="428" t="str">
        <f>IF(นักเรียน!C22="","",นักเรียน!C22)</f>
        <v>655</v>
      </c>
      <c r="D23" s="428" t="str">
        <f>IF(นักเรียน!D22="","",นักเรียน!D22)</f>
        <v>1430800118761</v>
      </c>
      <c r="E23" s="429" t="str">
        <f>IF(นักเรียน!E22="","",นักเรียน!E22)</f>
        <v>เด็กชายจักรภัทร  เสนาฤทธิ์</v>
      </c>
      <c r="F23" s="427">
        <f>IF(นักเรียน!E22="","",นักเรียน!B22)</f>
        <v>17</v>
      </c>
      <c r="G23" s="476"/>
      <c r="H23" s="431"/>
      <c r="I23" s="431"/>
      <c r="J23" s="431"/>
      <c r="K23" s="431" t="s">
        <v>410</v>
      </c>
      <c r="L23" s="431"/>
      <c r="M23" s="485"/>
      <c r="N23" s="475"/>
      <c r="O23" s="431"/>
      <c r="P23" s="431"/>
      <c r="Q23" s="431"/>
      <c r="R23" s="431" t="s">
        <v>410</v>
      </c>
      <c r="S23" s="431"/>
      <c r="T23" s="485"/>
      <c r="U23" s="490"/>
      <c r="V23" s="431"/>
      <c r="W23" s="431"/>
      <c r="X23" s="431"/>
      <c r="Y23" s="431" t="s">
        <v>410</v>
      </c>
      <c r="Z23" s="447"/>
      <c r="AA23" s="486"/>
      <c r="AB23" s="475"/>
      <c r="AC23" s="431"/>
      <c r="AD23" s="431"/>
      <c r="AE23" s="431"/>
      <c r="AF23" s="431" t="s">
        <v>410</v>
      </c>
      <c r="AG23" s="447"/>
      <c r="AH23" s="490"/>
      <c r="AI23" s="490"/>
      <c r="AJ23" s="431"/>
      <c r="AK23" s="431"/>
      <c r="AL23" s="431"/>
      <c r="AM23" s="431" t="s">
        <v>410</v>
      </c>
      <c r="AN23" s="447"/>
      <c r="AO23" s="486"/>
      <c r="AP23" s="475"/>
      <c r="AQ23" s="431"/>
      <c r="AR23" s="431"/>
      <c r="AS23" s="431"/>
      <c r="AT23" s="431" t="s">
        <v>410</v>
      </c>
      <c r="AU23" s="447"/>
      <c r="AV23" s="486"/>
      <c r="AW23" s="498"/>
      <c r="AX23" s="431"/>
      <c r="AY23" s="431"/>
      <c r="AZ23" s="431"/>
      <c r="BA23" s="431" t="s">
        <v>410</v>
      </c>
      <c r="BB23" s="447"/>
      <c r="BC23" s="485"/>
      <c r="BD23" s="475"/>
      <c r="BE23" s="431"/>
      <c r="BF23" s="431"/>
      <c r="BG23" s="431"/>
      <c r="BH23" s="431" t="s">
        <v>411</v>
      </c>
      <c r="BI23" s="447"/>
      <c r="BJ23" s="486"/>
      <c r="BK23" s="475"/>
      <c r="BL23" s="431"/>
      <c r="BM23" s="431"/>
      <c r="BN23" s="431"/>
      <c r="BO23" s="431" t="s">
        <v>410</v>
      </c>
      <c r="BP23" s="447"/>
      <c r="BQ23" s="486"/>
      <c r="BR23" s="475"/>
      <c r="BS23" s="431"/>
      <c r="BT23" s="431"/>
      <c r="BU23" s="431"/>
      <c r="BV23" s="431" t="s">
        <v>410</v>
      </c>
      <c r="BW23" s="447"/>
      <c r="BX23" s="486"/>
      <c r="BY23" s="498"/>
      <c r="BZ23" s="431"/>
      <c r="CA23" s="431"/>
      <c r="CB23" s="431"/>
      <c r="CC23" s="431" t="s">
        <v>411</v>
      </c>
      <c r="CD23" s="447"/>
      <c r="CE23" s="490"/>
      <c r="CF23" s="475"/>
      <c r="CG23" s="431"/>
      <c r="CH23" s="431"/>
      <c r="CI23" s="431"/>
      <c r="CJ23" s="431" t="s">
        <v>410</v>
      </c>
      <c r="CK23" s="447"/>
      <c r="CL23" s="486"/>
      <c r="CM23" s="475"/>
      <c r="CN23" s="431"/>
      <c r="CO23" s="431"/>
      <c r="CP23" s="431"/>
      <c r="CQ23" s="431" t="s">
        <v>410</v>
      </c>
      <c r="CR23" s="447"/>
      <c r="CS23" s="490"/>
      <c r="CT23" s="475"/>
      <c r="CU23" s="431"/>
      <c r="CV23" s="431"/>
      <c r="CW23" s="431"/>
      <c r="CX23" s="431" t="s">
        <v>410</v>
      </c>
      <c r="CY23" s="447"/>
      <c r="CZ23" s="486"/>
      <c r="DA23" s="498"/>
      <c r="DB23" s="431"/>
      <c r="DC23" s="431"/>
      <c r="DD23" s="431"/>
      <c r="DE23" s="431" t="s">
        <v>410</v>
      </c>
      <c r="DF23" s="447"/>
      <c r="DG23" s="486"/>
      <c r="DH23" s="475"/>
      <c r="DI23" s="431"/>
      <c r="DJ23" s="431"/>
      <c r="DK23" s="431"/>
      <c r="DL23" s="431" t="s">
        <v>410</v>
      </c>
      <c r="DM23" s="447"/>
      <c r="DN23" s="486"/>
      <c r="DO23" s="475"/>
      <c r="DP23" s="431"/>
      <c r="DQ23" s="431"/>
      <c r="DR23" s="431"/>
      <c r="DS23" s="431" t="s">
        <v>410</v>
      </c>
      <c r="DT23" s="447"/>
      <c r="DU23" s="486"/>
      <c r="DV23" s="475"/>
      <c r="DW23" s="431"/>
      <c r="DX23" s="431"/>
      <c r="DY23" s="431"/>
      <c r="DZ23" s="431" t="s">
        <v>410</v>
      </c>
      <c r="EA23" s="447"/>
      <c r="EB23" s="486"/>
      <c r="EC23" s="475"/>
      <c r="ED23" s="431"/>
      <c r="EE23" s="431"/>
      <c r="EF23" s="431"/>
      <c r="EG23" s="431" t="s">
        <v>410</v>
      </c>
      <c r="EH23" s="447"/>
      <c r="EI23" s="486"/>
      <c r="EJ23" s="475"/>
      <c r="EK23" s="431"/>
      <c r="EL23" s="431"/>
      <c r="EM23" s="431"/>
      <c r="EN23" s="431" t="s">
        <v>410</v>
      </c>
      <c r="EO23" s="447"/>
      <c r="EP23" s="486"/>
      <c r="EQ23" s="475"/>
      <c r="ER23" s="431"/>
      <c r="ES23" s="431"/>
      <c r="ET23" s="431"/>
      <c r="EU23" s="431" t="s">
        <v>410</v>
      </c>
      <c r="EV23" s="447"/>
      <c r="EW23" s="486"/>
      <c r="EX23" s="475"/>
      <c r="EY23" s="431"/>
      <c r="EZ23" s="431"/>
      <c r="FA23" s="431"/>
      <c r="FB23" s="431" t="s">
        <v>410</v>
      </c>
      <c r="FC23" s="447"/>
      <c r="FD23" s="486"/>
      <c r="FE23" s="475"/>
      <c r="FF23" s="431"/>
      <c r="FG23" s="431"/>
      <c r="FH23" s="431"/>
      <c r="FI23" s="431" t="s">
        <v>410</v>
      </c>
      <c r="FJ23" s="447"/>
      <c r="FK23" s="486"/>
      <c r="FL23" s="475"/>
      <c r="FM23" s="431"/>
      <c r="FN23" s="431"/>
      <c r="FO23" s="431"/>
      <c r="FP23" s="431" t="s">
        <v>410</v>
      </c>
      <c r="FQ23" s="447"/>
      <c r="FR23" s="486"/>
      <c r="FS23" s="475"/>
      <c r="FT23" s="431"/>
      <c r="FU23" s="431"/>
      <c r="FV23" s="431"/>
      <c r="FW23" s="431" t="s">
        <v>410</v>
      </c>
      <c r="FX23" s="447"/>
      <c r="FY23" s="486"/>
      <c r="FZ23" s="475"/>
      <c r="GA23" s="431"/>
      <c r="GB23" s="431"/>
      <c r="GC23" s="431"/>
      <c r="GD23" s="431" t="s">
        <v>410</v>
      </c>
      <c r="GE23" s="447"/>
      <c r="GF23" s="486"/>
      <c r="GG23" s="475"/>
      <c r="GH23" s="431"/>
      <c r="GI23" s="431"/>
      <c r="GJ23" s="431"/>
      <c r="GK23" s="431" t="s">
        <v>410</v>
      </c>
      <c r="GL23" s="447"/>
      <c r="GM23" s="486"/>
      <c r="GN23" s="475"/>
      <c r="GO23" s="431"/>
      <c r="GP23" s="431"/>
      <c r="GQ23" s="431"/>
      <c r="GR23" s="431" t="s">
        <v>410</v>
      </c>
      <c r="GS23" s="447"/>
      <c r="GT23" s="486"/>
      <c r="GU23" s="475"/>
      <c r="GV23" s="431"/>
      <c r="GW23" s="431"/>
      <c r="GX23" s="431"/>
      <c r="GY23" s="431" t="s">
        <v>410</v>
      </c>
      <c r="GZ23" s="447"/>
      <c r="HA23" s="486"/>
      <c r="HB23" s="475"/>
      <c r="HC23" s="431"/>
      <c r="HD23" s="431"/>
      <c r="HE23" s="431"/>
      <c r="HF23" s="431" t="s">
        <v>410</v>
      </c>
      <c r="HG23" s="447"/>
      <c r="HH23" s="486"/>
      <c r="HI23" s="475"/>
      <c r="HJ23" s="431"/>
      <c r="HK23" s="431"/>
      <c r="HL23" s="431"/>
      <c r="HM23" s="431" t="s">
        <v>410</v>
      </c>
      <c r="HN23" s="447"/>
      <c r="HO23" s="486"/>
      <c r="HP23" s="475"/>
      <c r="HQ23" s="431"/>
      <c r="HR23" s="431"/>
      <c r="HS23" s="431"/>
      <c r="HT23" s="431" t="s">
        <v>410</v>
      </c>
      <c r="HU23" s="447"/>
      <c r="HV23" s="486"/>
      <c r="HW23" s="475"/>
      <c r="HX23" s="431"/>
      <c r="HY23" s="431"/>
      <c r="HZ23" s="431"/>
      <c r="IA23" s="431" t="s">
        <v>410</v>
      </c>
      <c r="IB23" s="447"/>
      <c r="IC23" s="486"/>
      <c r="ID23" s="475"/>
      <c r="IE23" s="431"/>
      <c r="IF23" s="431"/>
      <c r="IG23" s="431"/>
      <c r="IH23" s="431" t="s">
        <v>410</v>
      </c>
      <c r="II23" s="447"/>
      <c r="IJ23" s="486"/>
      <c r="IK23" s="475"/>
      <c r="IL23" s="431"/>
      <c r="IM23" s="431"/>
      <c r="IN23" s="431"/>
      <c r="IO23" s="431" t="s">
        <v>410</v>
      </c>
      <c r="IP23" s="447"/>
      <c r="IQ23" s="486"/>
      <c r="IR23" s="475"/>
      <c r="IS23" s="431"/>
      <c r="IT23" s="431"/>
      <c r="IU23" s="431"/>
      <c r="IV23" s="431" t="s">
        <v>410</v>
      </c>
      <c r="IW23" s="447"/>
      <c r="IX23" s="486"/>
      <c r="IY23" s="475"/>
      <c r="IZ23" s="431"/>
      <c r="JA23" s="431"/>
      <c r="JB23" s="431"/>
      <c r="JC23" s="431" t="s">
        <v>410</v>
      </c>
      <c r="JD23" s="447"/>
      <c r="JE23" s="486"/>
      <c r="JF23" s="475"/>
      <c r="JG23" s="431"/>
      <c r="JH23" s="431"/>
      <c r="JI23" s="431"/>
      <c r="JJ23" s="431" t="s">
        <v>410</v>
      </c>
      <c r="JK23" s="447"/>
      <c r="JL23" s="486"/>
      <c r="JM23" s="475"/>
      <c r="JN23" s="431"/>
      <c r="JO23" s="431"/>
      <c r="JP23" s="431"/>
      <c r="JQ23" s="431" t="s">
        <v>410</v>
      </c>
      <c r="JR23" s="447"/>
      <c r="JS23" s="486"/>
      <c r="JT23" s="475"/>
      <c r="JU23" s="431"/>
      <c r="JV23" s="431"/>
      <c r="JW23" s="431"/>
      <c r="JX23" s="431" t="s">
        <v>410</v>
      </c>
      <c r="JY23" s="447"/>
      <c r="JZ23" s="486"/>
      <c r="KA23" s="475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>
        <f t="shared" si="0"/>
        <v>38</v>
      </c>
      <c r="LY23" s="427" t="str">
        <f t="shared" si="1"/>
        <v/>
      </c>
      <c r="LZ23" s="427" t="str">
        <f t="shared" si="2"/>
        <v/>
      </c>
      <c r="MA23" s="427">
        <f t="shared" si="3"/>
        <v>2</v>
      </c>
      <c r="MB23" s="468">
        <f t="shared" si="4"/>
        <v>95</v>
      </c>
      <c r="MC23" s="469"/>
    </row>
    <row r="24" spans="2:341" ht="15.75" customHeight="1">
      <c r="B24" s="427">
        <v>18</v>
      </c>
      <c r="C24" s="428" t="str">
        <f>IF(นักเรียน!C23="","",นักเรียน!C23)</f>
        <v>656</v>
      </c>
      <c r="D24" s="428" t="str">
        <f>IF(นักเรียน!D23="","",นักเรียน!D23)</f>
        <v>1430800118931</v>
      </c>
      <c r="E24" s="429" t="str">
        <f>IF(นักเรียน!E23="","",นักเรียน!E23)</f>
        <v>เด็กชายธนวัต  มีศิลป์</v>
      </c>
      <c r="F24" s="427">
        <f>IF(นักเรียน!E23="","",นักเรียน!B23)</f>
        <v>18</v>
      </c>
      <c r="G24" s="476"/>
      <c r="H24" s="431"/>
      <c r="I24" s="431"/>
      <c r="J24" s="431"/>
      <c r="K24" s="431" t="s">
        <v>410</v>
      </c>
      <c r="L24" s="431"/>
      <c r="M24" s="485"/>
      <c r="N24" s="475"/>
      <c r="O24" s="431"/>
      <c r="P24" s="431"/>
      <c r="Q24" s="431"/>
      <c r="R24" s="431" t="s">
        <v>410</v>
      </c>
      <c r="S24" s="431"/>
      <c r="T24" s="485"/>
      <c r="U24" s="490"/>
      <c r="V24" s="431"/>
      <c r="W24" s="431"/>
      <c r="X24" s="431"/>
      <c r="Y24" s="431" t="s">
        <v>410</v>
      </c>
      <c r="Z24" s="447"/>
      <c r="AA24" s="486"/>
      <c r="AB24" s="475"/>
      <c r="AC24" s="431"/>
      <c r="AD24" s="431"/>
      <c r="AE24" s="431"/>
      <c r="AF24" s="431" t="s">
        <v>410</v>
      </c>
      <c r="AG24" s="447"/>
      <c r="AH24" s="490"/>
      <c r="AI24" s="490"/>
      <c r="AJ24" s="431"/>
      <c r="AK24" s="431"/>
      <c r="AL24" s="431"/>
      <c r="AM24" s="431" t="s">
        <v>410</v>
      </c>
      <c r="AN24" s="447"/>
      <c r="AO24" s="486"/>
      <c r="AP24" s="475"/>
      <c r="AQ24" s="431"/>
      <c r="AR24" s="431"/>
      <c r="AS24" s="431"/>
      <c r="AT24" s="431" t="s">
        <v>410</v>
      </c>
      <c r="AU24" s="447"/>
      <c r="AV24" s="486"/>
      <c r="AW24" s="498"/>
      <c r="AX24" s="431"/>
      <c r="AY24" s="431"/>
      <c r="AZ24" s="431"/>
      <c r="BA24" s="431" t="s">
        <v>410</v>
      </c>
      <c r="BB24" s="447"/>
      <c r="BC24" s="485"/>
      <c r="BD24" s="475"/>
      <c r="BE24" s="431"/>
      <c r="BF24" s="431"/>
      <c r="BG24" s="431"/>
      <c r="BH24" s="431" t="s">
        <v>410</v>
      </c>
      <c r="BI24" s="447"/>
      <c r="BJ24" s="486"/>
      <c r="BK24" s="475"/>
      <c r="BL24" s="431"/>
      <c r="BM24" s="431"/>
      <c r="BN24" s="431"/>
      <c r="BO24" s="431" t="s">
        <v>410</v>
      </c>
      <c r="BP24" s="447"/>
      <c r="BQ24" s="486"/>
      <c r="BR24" s="475"/>
      <c r="BS24" s="431"/>
      <c r="BT24" s="431"/>
      <c r="BU24" s="431"/>
      <c r="BV24" s="431" t="s">
        <v>410</v>
      </c>
      <c r="BW24" s="447"/>
      <c r="BX24" s="486"/>
      <c r="BY24" s="498"/>
      <c r="BZ24" s="431"/>
      <c r="CA24" s="431"/>
      <c r="CB24" s="431"/>
      <c r="CC24" s="431" t="s">
        <v>410</v>
      </c>
      <c r="CD24" s="447"/>
      <c r="CE24" s="490"/>
      <c r="CF24" s="475"/>
      <c r="CG24" s="431"/>
      <c r="CH24" s="431"/>
      <c r="CI24" s="431"/>
      <c r="CJ24" s="431" t="s">
        <v>410</v>
      </c>
      <c r="CK24" s="447"/>
      <c r="CL24" s="486"/>
      <c r="CM24" s="475"/>
      <c r="CN24" s="431"/>
      <c r="CO24" s="431"/>
      <c r="CP24" s="431"/>
      <c r="CQ24" s="431" t="s">
        <v>410</v>
      </c>
      <c r="CR24" s="447"/>
      <c r="CS24" s="490"/>
      <c r="CT24" s="475"/>
      <c r="CU24" s="431"/>
      <c r="CV24" s="431"/>
      <c r="CW24" s="431"/>
      <c r="CX24" s="431" t="s">
        <v>410</v>
      </c>
      <c r="CY24" s="447"/>
      <c r="CZ24" s="486"/>
      <c r="DA24" s="498"/>
      <c r="DB24" s="431"/>
      <c r="DC24" s="431"/>
      <c r="DD24" s="431"/>
      <c r="DE24" s="431" t="s">
        <v>410</v>
      </c>
      <c r="DF24" s="447"/>
      <c r="DG24" s="486"/>
      <c r="DH24" s="475"/>
      <c r="DI24" s="431"/>
      <c r="DJ24" s="431"/>
      <c r="DK24" s="431"/>
      <c r="DL24" s="431" t="s">
        <v>410</v>
      </c>
      <c r="DM24" s="447"/>
      <c r="DN24" s="486"/>
      <c r="DO24" s="475"/>
      <c r="DP24" s="431"/>
      <c r="DQ24" s="431"/>
      <c r="DR24" s="431"/>
      <c r="DS24" s="431" t="s">
        <v>410</v>
      </c>
      <c r="DT24" s="447"/>
      <c r="DU24" s="486"/>
      <c r="DV24" s="475"/>
      <c r="DW24" s="431"/>
      <c r="DX24" s="431"/>
      <c r="DY24" s="431"/>
      <c r="DZ24" s="431" t="s">
        <v>410</v>
      </c>
      <c r="EA24" s="447"/>
      <c r="EB24" s="486"/>
      <c r="EC24" s="475"/>
      <c r="ED24" s="431"/>
      <c r="EE24" s="431"/>
      <c r="EF24" s="431"/>
      <c r="EG24" s="431" t="s">
        <v>410</v>
      </c>
      <c r="EH24" s="447"/>
      <c r="EI24" s="486"/>
      <c r="EJ24" s="475"/>
      <c r="EK24" s="431"/>
      <c r="EL24" s="431"/>
      <c r="EM24" s="431"/>
      <c r="EN24" s="431" t="s">
        <v>410</v>
      </c>
      <c r="EO24" s="447"/>
      <c r="EP24" s="486"/>
      <c r="EQ24" s="475"/>
      <c r="ER24" s="431"/>
      <c r="ES24" s="431"/>
      <c r="ET24" s="431"/>
      <c r="EU24" s="431" t="s">
        <v>410</v>
      </c>
      <c r="EV24" s="447"/>
      <c r="EW24" s="486"/>
      <c r="EX24" s="475"/>
      <c r="EY24" s="431"/>
      <c r="EZ24" s="431"/>
      <c r="FA24" s="431"/>
      <c r="FB24" s="431" t="s">
        <v>410</v>
      </c>
      <c r="FC24" s="447"/>
      <c r="FD24" s="486"/>
      <c r="FE24" s="475"/>
      <c r="FF24" s="431"/>
      <c r="FG24" s="431"/>
      <c r="FH24" s="431"/>
      <c r="FI24" s="431" t="s">
        <v>410</v>
      </c>
      <c r="FJ24" s="447"/>
      <c r="FK24" s="486"/>
      <c r="FL24" s="475"/>
      <c r="FM24" s="431"/>
      <c r="FN24" s="431"/>
      <c r="FO24" s="431"/>
      <c r="FP24" s="431" t="s">
        <v>410</v>
      </c>
      <c r="FQ24" s="447"/>
      <c r="FR24" s="486"/>
      <c r="FS24" s="475"/>
      <c r="FT24" s="431"/>
      <c r="FU24" s="431"/>
      <c r="FV24" s="431"/>
      <c r="FW24" s="431" t="s">
        <v>410</v>
      </c>
      <c r="FX24" s="447"/>
      <c r="FY24" s="486"/>
      <c r="FZ24" s="475"/>
      <c r="GA24" s="431"/>
      <c r="GB24" s="431"/>
      <c r="GC24" s="431"/>
      <c r="GD24" s="431" t="s">
        <v>410</v>
      </c>
      <c r="GE24" s="447"/>
      <c r="GF24" s="486"/>
      <c r="GG24" s="475"/>
      <c r="GH24" s="431"/>
      <c r="GI24" s="431"/>
      <c r="GJ24" s="431"/>
      <c r="GK24" s="431" t="s">
        <v>410</v>
      </c>
      <c r="GL24" s="447"/>
      <c r="GM24" s="486"/>
      <c r="GN24" s="475"/>
      <c r="GO24" s="431"/>
      <c r="GP24" s="431"/>
      <c r="GQ24" s="431"/>
      <c r="GR24" s="431" t="s">
        <v>410</v>
      </c>
      <c r="GS24" s="447"/>
      <c r="GT24" s="486"/>
      <c r="GU24" s="475"/>
      <c r="GV24" s="431"/>
      <c r="GW24" s="431"/>
      <c r="GX24" s="431"/>
      <c r="GY24" s="431" t="s">
        <v>410</v>
      </c>
      <c r="GZ24" s="447"/>
      <c r="HA24" s="486"/>
      <c r="HB24" s="475"/>
      <c r="HC24" s="431"/>
      <c r="HD24" s="431"/>
      <c r="HE24" s="431"/>
      <c r="HF24" s="431" t="s">
        <v>410</v>
      </c>
      <c r="HG24" s="447"/>
      <c r="HH24" s="486"/>
      <c r="HI24" s="475"/>
      <c r="HJ24" s="431"/>
      <c r="HK24" s="431"/>
      <c r="HL24" s="431"/>
      <c r="HM24" s="431" t="s">
        <v>410</v>
      </c>
      <c r="HN24" s="447"/>
      <c r="HO24" s="486"/>
      <c r="HP24" s="475"/>
      <c r="HQ24" s="431"/>
      <c r="HR24" s="431"/>
      <c r="HS24" s="431"/>
      <c r="HT24" s="431" t="s">
        <v>410</v>
      </c>
      <c r="HU24" s="447"/>
      <c r="HV24" s="486"/>
      <c r="HW24" s="475"/>
      <c r="HX24" s="431"/>
      <c r="HY24" s="431"/>
      <c r="HZ24" s="431"/>
      <c r="IA24" s="431" t="s">
        <v>410</v>
      </c>
      <c r="IB24" s="447"/>
      <c r="IC24" s="486"/>
      <c r="ID24" s="475"/>
      <c r="IE24" s="431"/>
      <c r="IF24" s="431"/>
      <c r="IG24" s="431"/>
      <c r="IH24" s="431" t="s">
        <v>410</v>
      </c>
      <c r="II24" s="447"/>
      <c r="IJ24" s="486"/>
      <c r="IK24" s="475"/>
      <c r="IL24" s="431"/>
      <c r="IM24" s="431"/>
      <c r="IN24" s="431"/>
      <c r="IO24" s="431" t="s">
        <v>410</v>
      </c>
      <c r="IP24" s="447"/>
      <c r="IQ24" s="486"/>
      <c r="IR24" s="475"/>
      <c r="IS24" s="431"/>
      <c r="IT24" s="431"/>
      <c r="IU24" s="431"/>
      <c r="IV24" s="431" t="s">
        <v>410</v>
      </c>
      <c r="IW24" s="447"/>
      <c r="IX24" s="486"/>
      <c r="IY24" s="475"/>
      <c r="IZ24" s="431"/>
      <c r="JA24" s="431"/>
      <c r="JB24" s="431"/>
      <c r="JC24" s="431" t="s">
        <v>410</v>
      </c>
      <c r="JD24" s="447"/>
      <c r="JE24" s="486"/>
      <c r="JF24" s="475"/>
      <c r="JG24" s="431"/>
      <c r="JH24" s="431"/>
      <c r="JI24" s="431"/>
      <c r="JJ24" s="431" t="s">
        <v>410</v>
      </c>
      <c r="JK24" s="447"/>
      <c r="JL24" s="486"/>
      <c r="JM24" s="475"/>
      <c r="JN24" s="431"/>
      <c r="JO24" s="431"/>
      <c r="JP24" s="431"/>
      <c r="JQ24" s="431" t="s">
        <v>410</v>
      </c>
      <c r="JR24" s="447"/>
      <c r="JS24" s="486"/>
      <c r="JT24" s="475"/>
      <c r="JU24" s="431"/>
      <c r="JV24" s="431"/>
      <c r="JW24" s="431"/>
      <c r="JX24" s="431" t="s">
        <v>410</v>
      </c>
      <c r="JY24" s="447"/>
      <c r="JZ24" s="486"/>
      <c r="KA24" s="475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>
        <f t="shared" si="0"/>
        <v>40</v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>
        <f t="shared" si="4"/>
        <v>100</v>
      </c>
      <c r="MC24" s="469"/>
    </row>
    <row r="25" spans="2:341" ht="15.75" customHeight="1">
      <c r="B25" s="427">
        <v>19</v>
      </c>
      <c r="C25" s="428" t="str">
        <f>IF(นักเรียน!C24="","",นักเรียน!C24)</f>
        <v>627</v>
      </c>
      <c r="D25" s="428" t="str">
        <f>IF(นักเรียน!D24="","",นักเรียน!D24)</f>
        <v>1439600144596</v>
      </c>
      <c r="E25" s="429" t="str">
        <f>IF(นักเรียน!E24="","",นักเรียน!E24)</f>
        <v>เด็กชายธนบูรณ์  พุทธชัย</v>
      </c>
      <c r="F25" s="427">
        <f>IF(นักเรียน!E24="","",นักเรียน!B24)</f>
        <v>19</v>
      </c>
      <c r="G25" s="476"/>
      <c r="H25" s="431"/>
      <c r="I25" s="431"/>
      <c r="J25" s="431"/>
      <c r="K25" s="431" t="s">
        <v>410</v>
      </c>
      <c r="L25" s="431"/>
      <c r="M25" s="485"/>
      <c r="N25" s="475"/>
      <c r="O25" s="431"/>
      <c r="P25" s="431"/>
      <c r="Q25" s="431"/>
      <c r="R25" s="431" t="s">
        <v>410</v>
      </c>
      <c r="S25" s="431"/>
      <c r="T25" s="485"/>
      <c r="U25" s="490"/>
      <c r="V25" s="431"/>
      <c r="W25" s="431"/>
      <c r="X25" s="431"/>
      <c r="Y25" s="431" t="s">
        <v>410</v>
      </c>
      <c r="Z25" s="447"/>
      <c r="AA25" s="486"/>
      <c r="AB25" s="475"/>
      <c r="AC25" s="431"/>
      <c r="AD25" s="431"/>
      <c r="AE25" s="431"/>
      <c r="AF25" s="431" t="s">
        <v>410</v>
      </c>
      <c r="AG25" s="447"/>
      <c r="AH25" s="490"/>
      <c r="AI25" s="490"/>
      <c r="AJ25" s="431"/>
      <c r="AK25" s="431"/>
      <c r="AL25" s="431"/>
      <c r="AM25" s="431" t="s">
        <v>410</v>
      </c>
      <c r="AN25" s="447"/>
      <c r="AO25" s="486"/>
      <c r="AP25" s="475"/>
      <c r="AQ25" s="431"/>
      <c r="AR25" s="431"/>
      <c r="AS25" s="431"/>
      <c r="AT25" s="431" t="s">
        <v>411</v>
      </c>
      <c r="AU25" s="447"/>
      <c r="AV25" s="486"/>
      <c r="AW25" s="498"/>
      <c r="AX25" s="431"/>
      <c r="AY25" s="431"/>
      <c r="AZ25" s="431"/>
      <c r="BA25" s="431" t="s">
        <v>410</v>
      </c>
      <c r="BB25" s="447"/>
      <c r="BC25" s="485"/>
      <c r="BD25" s="475"/>
      <c r="BE25" s="431"/>
      <c r="BF25" s="431"/>
      <c r="BG25" s="431"/>
      <c r="BH25" s="431" t="s">
        <v>410</v>
      </c>
      <c r="BI25" s="447"/>
      <c r="BJ25" s="486"/>
      <c r="BK25" s="475"/>
      <c r="BL25" s="431"/>
      <c r="BM25" s="431"/>
      <c r="BN25" s="431"/>
      <c r="BO25" s="431" t="s">
        <v>411</v>
      </c>
      <c r="BP25" s="447"/>
      <c r="BQ25" s="486"/>
      <c r="BR25" s="475"/>
      <c r="BS25" s="431"/>
      <c r="BT25" s="431"/>
      <c r="BU25" s="431"/>
      <c r="BV25" s="431" t="s">
        <v>410</v>
      </c>
      <c r="BW25" s="447"/>
      <c r="BX25" s="486"/>
      <c r="BY25" s="498"/>
      <c r="BZ25" s="431"/>
      <c r="CA25" s="431"/>
      <c r="CB25" s="431"/>
      <c r="CC25" s="431" t="s">
        <v>410</v>
      </c>
      <c r="CD25" s="447"/>
      <c r="CE25" s="490"/>
      <c r="CF25" s="475"/>
      <c r="CG25" s="431"/>
      <c r="CH25" s="431"/>
      <c r="CI25" s="431"/>
      <c r="CJ25" s="431" t="s">
        <v>410</v>
      </c>
      <c r="CK25" s="447"/>
      <c r="CL25" s="486"/>
      <c r="CM25" s="475"/>
      <c r="CN25" s="431"/>
      <c r="CO25" s="431"/>
      <c r="CP25" s="431"/>
      <c r="CQ25" s="431" t="s">
        <v>410</v>
      </c>
      <c r="CR25" s="447"/>
      <c r="CS25" s="490"/>
      <c r="CT25" s="475"/>
      <c r="CU25" s="431"/>
      <c r="CV25" s="431"/>
      <c r="CW25" s="431"/>
      <c r="CX25" s="431" t="s">
        <v>410</v>
      </c>
      <c r="CY25" s="447"/>
      <c r="CZ25" s="486"/>
      <c r="DA25" s="498"/>
      <c r="DB25" s="431"/>
      <c r="DC25" s="431"/>
      <c r="DD25" s="431"/>
      <c r="DE25" s="431" t="s">
        <v>410</v>
      </c>
      <c r="DF25" s="447"/>
      <c r="DG25" s="486"/>
      <c r="DH25" s="475"/>
      <c r="DI25" s="431"/>
      <c r="DJ25" s="431"/>
      <c r="DK25" s="431"/>
      <c r="DL25" s="431" t="s">
        <v>410</v>
      </c>
      <c r="DM25" s="447"/>
      <c r="DN25" s="486"/>
      <c r="DO25" s="475"/>
      <c r="DP25" s="431"/>
      <c r="DQ25" s="431"/>
      <c r="DR25" s="431"/>
      <c r="DS25" s="431" t="s">
        <v>410</v>
      </c>
      <c r="DT25" s="447"/>
      <c r="DU25" s="486"/>
      <c r="DV25" s="475"/>
      <c r="DW25" s="431"/>
      <c r="DX25" s="431"/>
      <c r="DY25" s="431"/>
      <c r="DZ25" s="431" t="s">
        <v>410</v>
      </c>
      <c r="EA25" s="447"/>
      <c r="EB25" s="486"/>
      <c r="EC25" s="475"/>
      <c r="ED25" s="431"/>
      <c r="EE25" s="431"/>
      <c r="EF25" s="431"/>
      <c r="EG25" s="431" t="s">
        <v>410</v>
      </c>
      <c r="EH25" s="447"/>
      <c r="EI25" s="486"/>
      <c r="EJ25" s="475"/>
      <c r="EK25" s="431"/>
      <c r="EL25" s="431"/>
      <c r="EM25" s="431"/>
      <c r="EN25" s="431" t="s">
        <v>410</v>
      </c>
      <c r="EO25" s="447"/>
      <c r="EP25" s="486"/>
      <c r="EQ25" s="475"/>
      <c r="ER25" s="431"/>
      <c r="ES25" s="431"/>
      <c r="ET25" s="431"/>
      <c r="EU25" s="431" t="s">
        <v>410</v>
      </c>
      <c r="EV25" s="447"/>
      <c r="EW25" s="486"/>
      <c r="EX25" s="475"/>
      <c r="EY25" s="431"/>
      <c r="EZ25" s="431"/>
      <c r="FA25" s="431"/>
      <c r="FB25" s="431" t="s">
        <v>410</v>
      </c>
      <c r="FC25" s="447"/>
      <c r="FD25" s="486"/>
      <c r="FE25" s="475"/>
      <c r="FF25" s="431"/>
      <c r="FG25" s="431"/>
      <c r="FH25" s="431"/>
      <c r="FI25" s="431" t="s">
        <v>410</v>
      </c>
      <c r="FJ25" s="447"/>
      <c r="FK25" s="486"/>
      <c r="FL25" s="475"/>
      <c r="FM25" s="431"/>
      <c r="FN25" s="431"/>
      <c r="FO25" s="431"/>
      <c r="FP25" s="431" t="s">
        <v>410</v>
      </c>
      <c r="FQ25" s="447"/>
      <c r="FR25" s="486"/>
      <c r="FS25" s="475"/>
      <c r="FT25" s="431"/>
      <c r="FU25" s="431"/>
      <c r="FV25" s="431"/>
      <c r="FW25" s="431" t="s">
        <v>410</v>
      </c>
      <c r="FX25" s="447"/>
      <c r="FY25" s="486"/>
      <c r="FZ25" s="475"/>
      <c r="GA25" s="431"/>
      <c r="GB25" s="431"/>
      <c r="GC25" s="431"/>
      <c r="GD25" s="431" t="s">
        <v>410</v>
      </c>
      <c r="GE25" s="447"/>
      <c r="GF25" s="486"/>
      <c r="GG25" s="475"/>
      <c r="GH25" s="431"/>
      <c r="GI25" s="431"/>
      <c r="GJ25" s="431"/>
      <c r="GK25" s="431" t="s">
        <v>410</v>
      </c>
      <c r="GL25" s="447"/>
      <c r="GM25" s="486"/>
      <c r="GN25" s="475"/>
      <c r="GO25" s="431"/>
      <c r="GP25" s="431"/>
      <c r="GQ25" s="431"/>
      <c r="GR25" s="431" t="s">
        <v>410</v>
      </c>
      <c r="GS25" s="447"/>
      <c r="GT25" s="486"/>
      <c r="GU25" s="475"/>
      <c r="GV25" s="431"/>
      <c r="GW25" s="431"/>
      <c r="GX25" s="431"/>
      <c r="GY25" s="431" t="s">
        <v>410</v>
      </c>
      <c r="GZ25" s="447"/>
      <c r="HA25" s="486"/>
      <c r="HB25" s="475"/>
      <c r="HC25" s="431"/>
      <c r="HD25" s="431"/>
      <c r="HE25" s="431"/>
      <c r="HF25" s="431" t="s">
        <v>410</v>
      </c>
      <c r="HG25" s="447"/>
      <c r="HH25" s="486"/>
      <c r="HI25" s="475"/>
      <c r="HJ25" s="431"/>
      <c r="HK25" s="431"/>
      <c r="HL25" s="431"/>
      <c r="HM25" s="431" t="s">
        <v>410</v>
      </c>
      <c r="HN25" s="447"/>
      <c r="HO25" s="486"/>
      <c r="HP25" s="475"/>
      <c r="HQ25" s="431"/>
      <c r="HR25" s="431"/>
      <c r="HS25" s="431"/>
      <c r="HT25" s="431" t="s">
        <v>410</v>
      </c>
      <c r="HU25" s="447"/>
      <c r="HV25" s="486"/>
      <c r="HW25" s="475"/>
      <c r="HX25" s="431"/>
      <c r="HY25" s="431"/>
      <c r="HZ25" s="431"/>
      <c r="IA25" s="431" t="s">
        <v>410</v>
      </c>
      <c r="IB25" s="447"/>
      <c r="IC25" s="486"/>
      <c r="ID25" s="475"/>
      <c r="IE25" s="431"/>
      <c r="IF25" s="431"/>
      <c r="IG25" s="431"/>
      <c r="IH25" s="431" t="s">
        <v>410</v>
      </c>
      <c r="II25" s="447"/>
      <c r="IJ25" s="486"/>
      <c r="IK25" s="475"/>
      <c r="IL25" s="431"/>
      <c r="IM25" s="431"/>
      <c r="IN25" s="431"/>
      <c r="IO25" s="431" t="s">
        <v>410</v>
      </c>
      <c r="IP25" s="447"/>
      <c r="IQ25" s="486"/>
      <c r="IR25" s="475"/>
      <c r="IS25" s="431"/>
      <c r="IT25" s="431"/>
      <c r="IU25" s="431"/>
      <c r="IV25" s="431" t="s">
        <v>410</v>
      </c>
      <c r="IW25" s="447"/>
      <c r="IX25" s="486"/>
      <c r="IY25" s="475"/>
      <c r="IZ25" s="431"/>
      <c r="JA25" s="431"/>
      <c r="JB25" s="431"/>
      <c r="JC25" s="431" t="s">
        <v>410</v>
      </c>
      <c r="JD25" s="447"/>
      <c r="JE25" s="486"/>
      <c r="JF25" s="475"/>
      <c r="JG25" s="431"/>
      <c r="JH25" s="431"/>
      <c r="JI25" s="431"/>
      <c r="JJ25" s="431" t="s">
        <v>410</v>
      </c>
      <c r="JK25" s="447"/>
      <c r="JL25" s="486"/>
      <c r="JM25" s="475"/>
      <c r="JN25" s="431"/>
      <c r="JO25" s="431"/>
      <c r="JP25" s="431"/>
      <c r="JQ25" s="431" t="s">
        <v>410</v>
      </c>
      <c r="JR25" s="447"/>
      <c r="JS25" s="486"/>
      <c r="JT25" s="475"/>
      <c r="JU25" s="431"/>
      <c r="JV25" s="431"/>
      <c r="JW25" s="431"/>
      <c r="JX25" s="431" t="s">
        <v>410</v>
      </c>
      <c r="JY25" s="447"/>
      <c r="JZ25" s="486"/>
      <c r="KA25" s="475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>
        <f t="shared" si="0"/>
        <v>38</v>
      </c>
      <c r="LY25" s="427" t="str">
        <f t="shared" si="1"/>
        <v/>
      </c>
      <c r="LZ25" s="427" t="str">
        <f t="shared" si="2"/>
        <v/>
      </c>
      <c r="MA25" s="427">
        <f t="shared" si="3"/>
        <v>2</v>
      </c>
      <c r="MB25" s="468">
        <f t="shared" si="4"/>
        <v>95</v>
      </c>
      <c r="MC25" s="469"/>
    </row>
    <row r="26" spans="2:341" ht="15.75" customHeight="1">
      <c r="B26" s="427">
        <v>20</v>
      </c>
      <c r="C26" s="428" t="str">
        <f>IF(นักเรียน!C25="","",นักเรียน!C25)</f>
        <v>628</v>
      </c>
      <c r="D26" s="428" t="str">
        <f>IF(นักเรียน!D25="","",นักเรียน!D25)</f>
        <v>1419902915749</v>
      </c>
      <c r="E26" s="429" t="str">
        <f>IF(นักเรียน!E25="","",นักเรียน!E25)</f>
        <v>เด็กหญิงณัฐชา  มาตรรักษ์</v>
      </c>
      <c r="F26" s="427">
        <f>IF(นักเรียน!E25="","",นักเรียน!B25)</f>
        <v>20</v>
      </c>
      <c r="G26" s="476"/>
      <c r="H26" s="431"/>
      <c r="I26" s="431"/>
      <c r="J26" s="431"/>
      <c r="K26" s="431" t="s">
        <v>410</v>
      </c>
      <c r="L26" s="431"/>
      <c r="M26" s="485"/>
      <c r="N26" s="475"/>
      <c r="O26" s="431"/>
      <c r="P26" s="431"/>
      <c r="Q26" s="431"/>
      <c r="R26" s="431" t="s">
        <v>410</v>
      </c>
      <c r="S26" s="431"/>
      <c r="T26" s="485"/>
      <c r="U26" s="490"/>
      <c r="V26" s="431"/>
      <c r="W26" s="431"/>
      <c r="X26" s="431"/>
      <c r="Y26" s="431" t="s">
        <v>410</v>
      </c>
      <c r="Z26" s="447"/>
      <c r="AA26" s="486"/>
      <c r="AB26" s="475"/>
      <c r="AC26" s="431"/>
      <c r="AD26" s="431"/>
      <c r="AE26" s="431"/>
      <c r="AF26" s="431" t="s">
        <v>410</v>
      </c>
      <c r="AG26" s="447"/>
      <c r="AH26" s="490"/>
      <c r="AI26" s="490"/>
      <c r="AJ26" s="431"/>
      <c r="AK26" s="431"/>
      <c r="AL26" s="431"/>
      <c r="AM26" s="431" t="s">
        <v>410</v>
      </c>
      <c r="AN26" s="447"/>
      <c r="AO26" s="486"/>
      <c r="AP26" s="475"/>
      <c r="AQ26" s="431"/>
      <c r="AR26" s="431"/>
      <c r="AS26" s="431"/>
      <c r="AT26" s="431" t="s">
        <v>410</v>
      </c>
      <c r="AU26" s="447"/>
      <c r="AV26" s="486"/>
      <c r="AW26" s="498"/>
      <c r="AX26" s="431"/>
      <c r="AY26" s="431"/>
      <c r="AZ26" s="431"/>
      <c r="BA26" s="431" t="s">
        <v>410</v>
      </c>
      <c r="BB26" s="447"/>
      <c r="BC26" s="485"/>
      <c r="BD26" s="475"/>
      <c r="BE26" s="431"/>
      <c r="BF26" s="431"/>
      <c r="BG26" s="431"/>
      <c r="BH26" s="431" t="s">
        <v>410</v>
      </c>
      <c r="BI26" s="447"/>
      <c r="BJ26" s="486"/>
      <c r="BK26" s="475"/>
      <c r="BL26" s="431"/>
      <c r="BM26" s="431"/>
      <c r="BN26" s="431"/>
      <c r="BO26" s="431" t="s">
        <v>410</v>
      </c>
      <c r="BP26" s="447"/>
      <c r="BQ26" s="486"/>
      <c r="BR26" s="475"/>
      <c r="BS26" s="431"/>
      <c r="BT26" s="431"/>
      <c r="BU26" s="431"/>
      <c r="BV26" s="431" t="s">
        <v>411</v>
      </c>
      <c r="BW26" s="447"/>
      <c r="BX26" s="486"/>
      <c r="BY26" s="498"/>
      <c r="BZ26" s="431"/>
      <c r="CA26" s="431"/>
      <c r="CB26" s="431"/>
      <c r="CC26" s="431" t="s">
        <v>410</v>
      </c>
      <c r="CD26" s="447"/>
      <c r="CE26" s="490"/>
      <c r="CF26" s="475"/>
      <c r="CG26" s="431"/>
      <c r="CH26" s="431"/>
      <c r="CI26" s="431"/>
      <c r="CJ26" s="431" t="s">
        <v>410</v>
      </c>
      <c r="CK26" s="447"/>
      <c r="CL26" s="486"/>
      <c r="CM26" s="475"/>
      <c r="CN26" s="431"/>
      <c r="CO26" s="431"/>
      <c r="CP26" s="431"/>
      <c r="CQ26" s="431" t="s">
        <v>410</v>
      </c>
      <c r="CR26" s="447"/>
      <c r="CS26" s="490"/>
      <c r="CT26" s="475"/>
      <c r="CU26" s="431"/>
      <c r="CV26" s="431"/>
      <c r="CW26" s="431"/>
      <c r="CX26" s="431" t="s">
        <v>410</v>
      </c>
      <c r="CY26" s="447"/>
      <c r="CZ26" s="486"/>
      <c r="DA26" s="498"/>
      <c r="DB26" s="431"/>
      <c r="DC26" s="431"/>
      <c r="DD26" s="431"/>
      <c r="DE26" s="431" t="s">
        <v>410</v>
      </c>
      <c r="DF26" s="447"/>
      <c r="DG26" s="486"/>
      <c r="DH26" s="475"/>
      <c r="DI26" s="431"/>
      <c r="DJ26" s="431"/>
      <c r="DK26" s="431"/>
      <c r="DL26" s="431" t="s">
        <v>410</v>
      </c>
      <c r="DM26" s="447"/>
      <c r="DN26" s="486"/>
      <c r="DO26" s="475"/>
      <c r="DP26" s="431"/>
      <c r="DQ26" s="431"/>
      <c r="DR26" s="431"/>
      <c r="DS26" s="431" t="s">
        <v>410</v>
      </c>
      <c r="DT26" s="447"/>
      <c r="DU26" s="486"/>
      <c r="DV26" s="475"/>
      <c r="DW26" s="431"/>
      <c r="DX26" s="431"/>
      <c r="DY26" s="431"/>
      <c r="DZ26" s="431" t="s">
        <v>410</v>
      </c>
      <c r="EA26" s="447"/>
      <c r="EB26" s="486"/>
      <c r="EC26" s="475"/>
      <c r="ED26" s="431"/>
      <c r="EE26" s="431"/>
      <c r="EF26" s="431"/>
      <c r="EG26" s="431" t="s">
        <v>410</v>
      </c>
      <c r="EH26" s="447"/>
      <c r="EI26" s="486"/>
      <c r="EJ26" s="475"/>
      <c r="EK26" s="431"/>
      <c r="EL26" s="431"/>
      <c r="EM26" s="431"/>
      <c r="EN26" s="431" t="s">
        <v>410</v>
      </c>
      <c r="EO26" s="447"/>
      <c r="EP26" s="486"/>
      <c r="EQ26" s="475"/>
      <c r="ER26" s="431"/>
      <c r="ES26" s="431"/>
      <c r="ET26" s="431"/>
      <c r="EU26" s="431" t="s">
        <v>410</v>
      </c>
      <c r="EV26" s="447"/>
      <c r="EW26" s="486"/>
      <c r="EX26" s="475"/>
      <c r="EY26" s="431"/>
      <c r="EZ26" s="431"/>
      <c r="FA26" s="431"/>
      <c r="FB26" s="431" t="s">
        <v>410</v>
      </c>
      <c r="FC26" s="447"/>
      <c r="FD26" s="486"/>
      <c r="FE26" s="475"/>
      <c r="FF26" s="431"/>
      <c r="FG26" s="431"/>
      <c r="FH26" s="431"/>
      <c r="FI26" s="431" t="s">
        <v>410</v>
      </c>
      <c r="FJ26" s="447"/>
      <c r="FK26" s="486"/>
      <c r="FL26" s="475"/>
      <c r="FM26" s="431"/>
      <c r="FN26" s="431"/>
      <c r="FO26" s="431"/>
      <c r="FP26" s="431" t="s">
        <v>410</v>
      </c>
      <c r="FQ26" s="447"/>
      <c r="FR26" s="486"/>
      <c r="FS26" s="475"/>
      <c r="FT26" s="431"/>
      <c r="FU26" s="431"/>
      <c r="FV26" s="431"/>
      <c r="FW26" s="431" t="s">
        <v>410</v>
      </c>
      <c r="FX26" s="447"/>
      <c r="FY26" s="486"/>
      <c r="FZ26" s="475"/>
      <c r="GA26" s="431"/>
      <c r="GB26" s="431"/>
      <c r="GC26" s="431"/>
      <c r="GD26" s="431" t="s">
        <v>410</v>
      </c>
      <c r="GE26" s="447"/>
      <c r="GF26" s="486"/>
      <c r="GG26" s="475"/>
      <c r="GH26" s="431"/>
      <c r="GI26" s="431"/>
      <c r="GJ26" s="431"/>
      <c r="GK26" s="431" t="s">
        <v>410</v>
      </c>
      <c r="GL26" s="447"/>
      <c r="GM26" s="486"/>
      <c r="GN26" s="475"/>
      <c r="GO26" s="431"/>
      <c r="GP26" s="431"/>
      <c r="GQ26" s="431"/>
      <c r="GR26" s="431" t="s">
        <v>410</v>
      </c>
      <c r="GS26" s="447"/>
      <c r="GT26" s="486"/>
      <c r="GU26" s="475"/>
      <c r="GV26" s="431"/>
      <c r="GW26" s="431"/>
      <c r="GX26" s="431"/>
      <c r="GY26" s="431" t="s">
        <v>410</v>
      </c>
      <c r="GZ26" s="447"/>
      <c r="HA26" s="486"/>
      <c r="HB26" s="475"/>
      <c r="HC26" s="431"/>
      <c r="HD26" s="431"/>
      <c r="HE26" s="431"/>
      <c r="HF26" s="431" t="s">
        <v>410</v>
      </c>
      <c r="HG26" s="447"/>
      <c r="HH26" s="486"/>
      <c r="HI26" s="475"/>
      <c r="HJ26" s="431"/>
      <c r="HK26" s="431"/>
      <c r="HL26" s="431"/>
      <c r="HM26" s="431" t="s">
        <v>410</v>
      </c>
      <c r="HN26" s="447"/>
      <c r="HO26" s="486"/>
      <c r="HP26" s="475"/>
      <c r="HQ26" s="431"/>
      <c r="HR26" s="431"/>
      <c r="HS26" s="431"/>
      <c r="HT26" s="431" t="s">
        <v>410</v>
      </c>
      <c r="HU26" s="447"/>
      <c r="HV26" s="486"/>
      <c r="HW26" s="475"/>
      <c r="HX26" s="431"/>
      <c r="HY26" s="431"/>
      <c r="HZ26" s="431"/>
      <c r="IA26" s="431" t="s">
        <v>410</v>
      </c>
      <c r="IB26" s="447"/>
      <c r="IC26" s="486"/>
      <c r="ID26" s="475"/>
      <c r="IE26" s="431"/>
      <c r="IF26" s="431"/>
      <c r="IG26" s="431"/>
      <c r="IH26" s="431" t="s">
        <v>410</v>
      </c>
      <c r="II26" s="447"/>
      <c r="IJ26" s="486"/>
      <c r="IK26" s="475"/>
      <c r="IL26" s="431"/>
      <c r="IM26" s="431"/>
      <c r="IN26" s="431"/>
      <c r="IO26" s="431" t="s">
        <v>410</v>
      </c>
      <c r="IP26" s="447"/>
      <c r="IQ26" s="486"/>
      <c r="IR26" s="475"/>
      <c r="IS26" s="431"/>
      <c r="IT26" s="431"/>
      <c r="IU26" s="431"/>
      <c r="IV26" s="431" t="s">
        <v>410</v>
      </c>
      <c r="IW26" s="447"/>
      <c r="IX26" s="486"/>
      <c r="IY26" s="475"/>
      <c r="IZ26" s="431"/>
      <c r="JA26" s="431"/>
      <c r="JB26" s="431"/>
      <c r="JC26" s="431" t="s">
        <v>410</v>
      </c>
      <c r="JD26" s="447"/>
      <c r="JE26" s="486"/>
      <c r="JF26" s="475"/>
      <c r="JG26" s="431"/>
      <c r="JH26" s="431"/>
      <c r="JI26" s="431"/>
      <c r="JJ26" s="431" t="s">
        <v>410</v>
      </c>
      <c r="JK26" s="447"/>
      <c r="JL26" s="486"/>
      <c r="JM26" s="475"/>
      <c r="JN26" s="431"/>
      <c r="JO26" s="431"/>
      <c r="JP26" s="431"/>
      <c r="JQ26" s="431" t="s">
        <v>410</v>
      </c>
      <c r="JR26" s="447"/>
      <c r="JS26" s="486"/>
      <c r="JT26" s="475"/>
      <c r="JU26" s="431"/>
      <c r="JV26" s="431"/>
      <c r="JW26" s="431"/>
      <c r="JX26" s="431" t="s">
        <v>410</v>
      </c>
      <c r="JY26" s="447"/>
      <c r="JZ26" s="486"/>
      <c r="KA26" s="475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>
        <f t="shared" si="0"/>
        <v>39</v>
      </c>
      <c r="LY26" s="427" t="str">
        <f t="shared" si="1"/>
        <v/>
      </c>
      <c r="LZ26" s="427" t="str">
        <f t="shared" si="2"/>
        <v/>
      </c>
      <c r="MA26" s="427">
        <f t="shared" si="3"/>
        <v>1</v>
      </c>
      <c r="MB26" s="468">
        <f t="shared" si="4"/>
        <v>97.5</v>
      </c>
      <c r="MC26" s="469"/>
    </row>
    <row r="27" spans="2:341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77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31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31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50"/>
      <c r="FL27" s="430"/>
      <c r="FM27" s="431"/>
      <c r="FN27" s="431"/>
      <c r="FO27" s="431"/>
      <c r="FP27" s="431"/>
      <c r="FQ27" s="447"/>
      <c r="FR27" s="450"/>
      <c r="FS27" s="430"/>
      <c r="FT27" s="431"/>
      <c r="FU27" s="431"/>
      <c r="FV27" s="431"/>
      <c r="FW27" s="431"/>
      <c r="FX27" s="447"/>
      <c r="FY27" s="450"/>
      <c r="FZ27" s="430"/>
      <c r="GA27" s="431"/>
      <c r="GB27" s="431"/>
      <c r="GC27" s="431"/>
      <c r="GD27" s="431"/>
      <c r="GE27" s="447"/>
      <c r="GF27" s="450"/>
      <c r="GG27" s="430"/>
      <c r="GH27" s="431"/>
      <c r="GI27" s="431"/>
      <c r="GJ27" s="431"/>
      <c r="GK27" s="431"/>
      <c r="GL27" s="447"/>
      <c r="GM27" s="450"/>
      <c r="GN27" s="430"/>
      <c r="GO27" s="431"/>
      <c r="GP27" s="431"/>
      <c r="GQ27" s="431"/>
      <c r="GR27" s="431"/>
      <c r="GS27" s="447"/>
      <c r="GT27" s="450"/>
      <c r="GU27" s="430"/>
      <c r="GV27" s="431"/>
      <c r="GW27" s="431"/>
      <c r="GX27" s="431"/>
      <c r="GY27" s="431"/>
      <c r="GZ27" s="447"/>
      <c r="HA27" s="450"/>
      <c r="HB27" s="430"/>
      <c r="HC27" s="431"/>
      <c r="HD27" s="431"/>
      <c r="HE27" s="431"/>
      <c r="HF27" s="431"/>
      <c r="HG27" s="447"/>
      <c r="HH27" s="450"/>
      <c r="HI27" s="430"/>
      <c r="HJ27" s="431"/>
      <c r="HK27" s="431"/>
      <c r="HL27" s="431"/>
      <c r="HM27" s="431"/>
      <c r="HN27" s="447"/>
      <c r="HO27" s="450"/>
      <c r="HP27" s="430"/>
      <c r="HQ27" s="431"/>
      <c r="HR27" s="431"/>
      <c r="HS27" s="431"/>
      <c r="HT27" s="431"/>
      <c r="HU27" s="447"/>
      <c r="HV27" s="450"/>
      <c r="HW27" s="430"/>
      <c r="HX27" s="431"/>
      <c r="HY27" s="431"/>
      <c r="HZ27" s="431"/>
      <c r="IA27" s="431"/>
      <c r="IB27" s="447"/>
      <c r="IC27" s="450"/>
      <c r="ID27" s="430"/>
      <c r="IE27" s="431"/>
      <c r="IF27" s="431"/>
      <c r="IG27" s="431"/>
      <c r="IH27" s="431"/>
      <c r="II27" s="447"/>
      <c r="IJ27" s="450"/>
      <c r="IK27" s="430"/>
      <c r="IL27" s="431"/>
      <c r="IM27" s="431"/>
      <c r="IN27" s="431"/>
      <c r="IO27" s="431"/>
      <c r="IP27" s="447"/>
      <c r="IQ27" s="450"/>
      <c r="IR27" s="430"/>
      <c r="IS27" s="431"/>
      <c r="IT27" s="431"/>
      <c r="IU27" s="431"/>
      <c r="IV27" s="431"/>
      <c r="IW27" s="447"/>
      <c r="IX27" s="450"/>
      <c r="IY27" s="430"/>
      <c r="IZ27" s="431"/>
      <c r="JA27" s="431"/>
      <c r="JB27" s="431"/>
      <c r="JC27" s="431"/>
      <c r="JD27" s="447"/>
      <c r="JE27" s="450"/>
      <c r="JF27" s="430"/>
      <c r="JG27" s="431"/>
      <c r="JH27" s="431"/>
      <c r="JI27" s="431"/>
      <c r="JJ27" s="431"/>
      <c r="JK27" s="447"/>
      <c r="JL27" s="450"/>
      <c r="JM27" s="430"/>
      <c r="JN27" s="431"/>
      <c r="JO27" s="431"/>
      <c r="JP27" s="431"/>
      <c r="JQ27" s="431"/>
      <c r="JR27" s="447"/>
      <c r="JS27" s="450"/>
      <c r="JT27" s="430"/>
      <c r="JU27" s="431"/>
      <c r="JV27" s="431"/>
      <c r="JW27" s="431"/>
      <c r="JX27" s="431"/>
      <c r="JY27" s="447"/>
      <c r="JZ27" s="450"/>
      <c r="KA27" s="430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 t="str">
        <f t="shared" si="0"/>
        <v/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 t="str">
        <f t="shared" si="4"/>
        <v/>
      </c>
      <c r="MC27" s="469"/>
    </row>
    <row r="28" spans="2:341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77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31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31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50"/>
      <c r="FL28" s="430"/>
      <c r="FM28" s="431"/>
      <c r="FN28" s="431"/>
      <c r="FO28" s="431"/>
      <c r="FP28" s="431"/>
      <c r="FQ28" s="447"/>
      <c r="FR28" s="450"/>
      <c r="FS28" s="430"/>
      <c r="FT28" s="431"/>
      <c r="FU28" s="431"/>
      <c r="FV28" s="431"/>
      <c r="FW28" s="431"/>
      <c r="FX28" s="447"/>
      <c r="FY28" s="450"/>
      <c r="FZ28" s="430"/>
      <c r="GA28" s="431"/>
      <c r="GB28" s="431"/>
      <c r="GC28" s="431"/>
      <c r="GD28" s="431"/>
      <c r="GE28" s="447"/>
      <c r="GF28" s="450"/>
      <c r="GG28" s="430"/>
      <c r="GH28" s="431"/>
      <c r="GI28" s="431"/>
      <c r="GJ28" s="431"/>
      <c r="GK28" s="431"/>
      <c r="GL28" s="447"/>
      <c r="GM28" s="450"/>
      <c r="GN28" s="430"/>
      <c r="GO28" s="431"/>
      <c r="GP28" s="431"/>
      <c r="GQ28" s="431"/>
      <c r="GR28" s="431"/>
      <c r="GS28" s="447"/>
      <c r="GT28" s="450"/>
      <c r="GU28" s="430"/>
      <c r="GV28" s="431"/>
      <c r="GW28" s="431"/>
      <c r="GX28" s="431"/>
      <c r="GY28" s="431"/>
      <c r="GZ28" s="447"/>
      <c r="HA28" s="450"/>
      <c r="HB28" s="430"/>
      <c r="HC28" s="431"/>
      <c r="HD28" s="431"/>
      <c r="HE28" s="431"/>
      <c r="HF28" s="431"/>
      <c r="HG28" s="447"/>
      <c r="HH28" s="450"/>
      <c r="HI28" s="430"/>
      <c r="HJ28" s="431"/>
      <c r="HK28" s="431"/>
      <c r="HL28" s="431"/>
      <c r="HM28" s="431"/>
      <c r="HN28" s="447"/>
      <c r="HO28" s="450"/>
      <c r="HP28" s="430"/>
      <c r="HQ28" s="431"/>
      <c r="HR28" s="431"/>
      <c r="HS28" s="431"/>
      <c r="HT28" s="431"/>
      <c r="HU28" s="447"/>
      <c r="HV28" s="450"/>
      <c r="HW28" s="430"/>
      <c r="HX28" s="431"/>
      <c r="HY28" s="431"/>
      <c r="HZ28" s="431"/>
      <c r="IA28" s="431"/>
      <c r="IB28" s="447"/>
      <c r="IC28" s="450"/>
      <c r="ID28" s="430"/>
      <c r="IE28" s="431"/>
      <c r="IF28" s="431"/>
      <c r="IG28" s="431"/>
      <c r="IH28" s="431"/>
      <c r="II28" s="447"/>
      <c r="IJ28" s="450"/>
      <c r="IK28" s="430"/>
      <c r="IL28" s="431"/>
      <c r="IM28" s="431"/>
      <c r="IN28" s="431"/>
      <c r="IO28" s="431"/>
      <c r="IP28" s="447"/>
      <c r="IQ28" s="450"/>
      <c r="IR28" s="430"/>
      <c r="IS28" s="431"/>
      <c r="IT28" s="431"/>
      <c r="IU28" s="431"/>
      <c r="IV28" s="431"/>
      <c r="IW28" s="447"/>
      <c r="IX28" s="450"/>
      <c r="IY28" s="430"/>
      <c r="IZ28" s="431"/>
      <c r="JA28" s="431"/>
      <c r="JB28" s="431"/>
      <c r="JC28" s="431"/>
      <c r="JD28" s="447"/>
      <c r="JE28" s="450"/>
      <c r="JF28" s="430"/>
      <c r="JG28" s="431"/>
      <c r="JH28" s="431"/>
      <c r="JI28" s="431"/>
      <c r="JJ28" s="431"/>
      <c r="JK28" s="447"/>
      <c r="JL28" s="450"/>
      <c r="JM28" s="430"/>
      <c r="JN28" s="431"/>
      <c r="JO28" s="431"/>
      <c r="JP28" s="431"/>
      <c r="JQ28" s="431"/>
      <c r="JR28" s="447"/>
      <c r="JS28" s="450"/>
      <c r="JT28" s="430"/>
      <c r="JU28" s="431"/>
      <c r="JV28" s="431"/>
      <c r="JW28" s="431"/>
      <c r="JX28" s="431"/>
      <c r="JY28" s="447"/>
      <c r="JZ28" s="450"/>
      <c r="KA28" s="430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 t="str">
        <f t="shared" si="0"/>
        <v/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 t="str">
        <f t="shared" si="4"/>
        <v/>
      </c>
      <c r="MC28" s="469"/>
    </row>
    <row r="29" spans="2:341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77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31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31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50"/>
      <c r="FL29" s="430"/>
      <c r="FM29" s="431"/>
      <c r="FN29" s="431"/>
      <c r="FO29" s="431"/>
      <c r="FP29" s="431"/>
      <c r="FQ29" s="447"/>
      <c r="FR29" s="450"/>
      <c r="FS29" s="430"/>
      <c r="FT29" s="431"/>
      <c r="FU29" s="431"/>
      <c r="FV29" s="431"/>
      <c r="FW29" s="431"/>
      <c r="FX29" s="447"/>
      <c r="FY29" s="450"/>
      <c r="FZ29" s="430"/>
      <c r="GA29" s="431"/>
      <c r="GB29" s="431"/>
      <c r="GC29" s="431"/>
      <c r="GD29" s="431"/>
      <c r="GE29" s="447"/>
      <c r="GF29" s="450"/>
      <c r="GG29" s="430"/>
      <c r="GH29" s="431"/>
      <c r="GI29" s="431"/>
      <c r="GJ29" s="431"/>
      <c r="GK29" s="431"/>
      <c r="GL29" s="447"/>
      <c r="GM29" s="450"/>
      <c r="GN29" s="430"/>
      <c r="GO29" s="431"/>
      <c r="GP29" s="431"/>
      <c r="GQ29" s="431"/>
      <c r="GR29" s="431"/>
      <c r="GS29" s="447"/>
      <c r="GT29" s="450"/>
      <c r="GU29" s="430"/>
      <c r="GV29" s="431"/>
      <c r="GW29" s="431"/>
      <c r="GX29" s="431"/>
      <c r="GY29" s="431"/>
      <c r="GZ29" s="447"/>
      <c r="HA29" s="450"/>
      <c r="HB29" s="430"/>
      <c r="HC29" s="431"/>
      <c r="HD29" s="431"/>
      <c r="HE29" s="431"/>
      <c r="HF29" s="431"/>
      <c r="HG29" s="447"/>
      <c r="HH29" s="450"/>
      <c r="HI29" s="430"/>
      <c r="HJ29" s="431"/>
      <c r="HK29" s="431"/>
      <c r="HL29" s="431"/>
      <c r="HM29" s="431"/>
      <c r="HN29" s="447"/>
      <c r="HO29" s="450"/>
      <c r="HP29" s="430"/>
      <c r="HQ29" s="431"/>
      <c r="HR29" s="431"/>
      <c r="HS29" s="431"/>
      <c r="HT29" s="431"/>
      <c r="HU29" s="447"/>
      <c r="HV29" s="450"/>
      <c r="HW29" s="430"/>
      <c r="HX29" s="431"/>
      <c r="HY29" s="431"/>
      <c r="HZ29" s="431"/>
      <c r="IA29" s="431"/>
      <c r="IB29" s="447"/>
      <c r="IC29" s="450"/>
      <c r="ID29" s="430"/>
      <c r="IE29" s="431"/>
      <c r="IF29" s="431"/>
      <c r="IG29" s="431"/>
      <c r="IH29" s="431"/>
      <c r="II29" s="447"/>
      <c r="IJ29" s="450"/>
      <c r="IK29" s="430"/>
      <c r="IL29" s="431"/>
      <c r="IM29" s="431"/>
      <c r="IN29" s="431"/>
      <c r="IO29" s="431"/>
      <c r="IP29" s="447"/>
      <c r="IQ29" s="450"/>
      <c r="IR29" s="430"/>
      <c r="IS29" s="431"/>
      <c r="IT29" s="431"/>
      <c r="IU29" s="431"/>
      <c r="IV29" s="431"/>
      <c r="IW29" s="447"/>
      <c r="IX29" s="450"/>
      <c r="IY29" s="430"/>
      <c r="IZ29" s="431"/>
      <c r="JA29" s="431"/>
      <c r="JB29" s="431"/>
      <c r="JC29" s="431"/>
      <c r="JD29" s="447"/>
      <c r="JE29" s="450"/>
      <c r="JF29" s="430"/>
      <c r="JG29" s="431"/>
      <c r="JH29" s="431"/>
      <c r="JI29" s="431"/>
      <c r="JJ29" s="431"/>
      <c r="JK29" s="447"/>
      <c r="JL29" s="450"/>
      <c r="JM29" s="430"/>
      <c r="JN29" s="431"/>
      <c r="JO29" s="431"/>
      <c r="JP29" s="431"/>
      <c r="JQ29" s="431"/>
      <c r="JR29" s="447"/>
      <c r="JS29" s="450"/>
      <c r="JT29" s="430"/>
      <c r="JU29" s="431"/>
      <c r="JV29" s="431"/>
      <c r="JW29" s="431"/>
      <c r="JX29" s="431"/>
      <c r="JY29" s="447"/>
      <c r="JZ29" s="450"/>
      <c r="KA29" s="430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 t="str">
        <f t="shared" si="0"/>
        <v/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 t="str">
        <f t="shared" si="4"/>
        <v/>
      </c>
      <c r="MC29" s="469"/>
    </row>
    <row r="30" spans="2:341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77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31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31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50"/>
      <c r="FL30" s="430"/>
      <c r="FM30" s="431"/>
      <c r="FN30" s="431"/>
      <c r="FO30" s="431"/>
      <c r="FP30" s="431"/>
      <c r="FQ30" s="447"/>
      <c r="FR30" s="450"/>
      <c r="FS30" s="430"/>
      <c r="FT30" s="431"/>
      <c r="FU30" s="431"/>
      <c r="FV30" s="431"/>
      <c r="FW30" s="431"/>
      <c r="FX30" s="447"/>
      <c r="FY30" s="450"/>
      <c r="FZ30" s="430"/>
      <c r="GA30" s="431"/>
      <c r="GB30" s="431"/>
      <c r="GC30" s="431"/>
      <c r="GD30" s="431"/>
      <c r="GE30" s="447"/>
      <c r="GF30" s="450"/>
      <c r="GG30" s="430"/>
      <c r="GH30" s="431"/>
      <c r="GI30" s="431"/>
      <c r="GJ30" s="431"/>
      <c r="GK30" s="431"/>
      <c r="GL30" s="447"/>
      <c r="GM30" s="450"/>
      <c r="GN30" s="430"/>
      <c r="GO30" s="431"/>
      <c r="GP30" s="431"/>
      <c r="GQ30" s="431"/>
      <c r="GR30" s="431"/>
      <c r="GS30" s="447"/>
      <c r="GT30" s="450"/>
      <c r="GU30" s="430"/>
      <c r="GV30" s="431"/>
      <c r="GW30" s="431"/>
      <c r="GX30" s="431"/>
      <c r="GY30" s="431"/>
      <c r="GZ30" s="447"/>
      <c r="HA30" s="450"/>
      <c r="HB30" s="430"/>
      <c r="HC30" s="431"/>
      <c r="HD30" s="431"/>
      <c r="HE30" s="431"/>
      <c r="HF30" s="431"/>
      <c r="HG30" s="447"/>
      <c r="HH30" s="450"/>
      <c r="HI30" s="430"/>
      <c r="HJ30" s="431"/>
      <c r="HK30" s="431"/>
      <c r="HL30" s="431"/>
      <c r="HM30" s="431"/>
      <c r="HN30" s="447"/>
      <c r="HO30" s="450"/>
      <c r="HP30" s="430"/>
      <c r="HQ30" s="431"/>
      <c r="HR30" s="431"/>
      <c r="HS30" s="431"/>
      <c r="HT30" s="431"/>
      <c r="HU30" s="447"/>
      <c r="HV30" s="450"/>
      <c r="HW30" s="430"/>
      <c r="HX30" s="431"/>
      <c r="HY30" s="431"/>
      <c r="HZ30" s="431"/>
      <c r="IA30" s="431"/>
      <c r="IB30" s="447"/>
      <c r="IC30" s="450"/>
      <c r="ID30" s="430"/>
      <c r="IE30" s="431"/>
      <c r="IF30" s="431"/>
      <c r="IG30" s="431"/>
      <c r="IH30" s="431"/>
      <c r="II30" s="447"/>
      <c r="IJ30" s="450"/>
      <c r="IK30" s="430"/>
      <c r="IL30" s="431"/>
      <c r="IM30" s="431"/>
      <c r="IN30" s="431"/>
      <c r="IO30" s="431"/>
      <c r="IP30" s="447"/>
      <c r="IQ30" s="450"/>
      <c r="IR30" s="430"/>
      <c r="IS30" s="431"/>
      <c r="IT30" s="431"/>
      <c r="IU30" s="431"/>
      <c r="IV30" s="431"/>
      <c r="IW30" s="447"/>
      <c r="IX30" s="450"/>
      <c r="IY30" s="430"/>
      <c r="IZ30" s="431"/>
      <c r="JA30" s="431"/>
      <c r="JB30" s="431"/>
      <c r="JC30" s="431"/>
      <c r="JD30" s="447"/>
      <c r="JE30" s="450"/>
      <c r="JF30" s="430"/>
      <c r="JG30" s="431"/>
      <c r="JH30" s="431"/>
      <c r="JI30" s="431"/>
      <c r="JJ30" s="431"/>
      <c r="JK30" s="447"/>
      <c r="JL30" s="450"/>
      <c r="JM30" s="430"/>
      <c r="JN30" s="431"/>
      <c r="JO30" s="431"/>
      <c r="JP30" s="431"/>
      <c r="JQ30" s="431"/>
      <c r="JR30" s="447"/>
      <c r="JS30" s="450"/>
      <c r="JT30" s="430"/>
      <c r="JU30" s="431"/>
      <c r="JV30" s="431"/>
      <c r="JW30" s="431"/>
      <c r="JX30" s="431"/>
      <c r="JY30" s="447"/>
      <c r="JZ30" s="450"/>
      <c r="KA30" s="430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 t="str">
        <f t="shared" si="0"/>
        <v/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 t="str">
        <f t="shared" si="4"/>
        <v/>
      </c>
      <c r="MC30" s="469"/>
    </row>
    <row r="31" spans="2:341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77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31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31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50"/>
      <c r="FL31" s="430"/>
      <c r="FM31" s="431"/>
      <c r="FN31" s="431"/>
      <c r="FO31" s="431"/>
      <c r="FP31" s="431"/>
      <c r="FQ31" s="447"/>
      <c r="FR31" s="450"/>
      <c r="FS31" s="430"/>
      <c r="FT31" s="431"/>
      <c r="FU31" s="431"/>
      <c r="FV31" s="431"/>
      <c r="FW31" s="431"/>
      <c r="FX31" s="447"/>
      <c r="FY31" s="450"/>
      <c r="FZ31" s="430"/>
      <c r="GA31" s="431"/>
      <c r="GB31" s="431"/>
      <c r="GC31" s="431"/>
      <c r="GD31" s="431"/>
      <c r="GE31" s="447"/>
      <c r="GF31" s="450"/>
      <c r="GG31" s="430"/>
      <c r="GH31" s="431"/>
      <c r="GI31" s="431"/>
      <c r="GJ31" s="431"/>
      <c r="GK31" s="431"/>
      <c r="GL31" s="447"/>
      <c r="GM31" s="450"/>
      <c r="GN31" s="430"/>
      <c r="GO31" s="431"/>
      <c r="GP31" s="431"/>
      <c r="GQ31" s="431"/>
      <c r="GR31" s="431"/>
      <c r="GS31" s="447"/>
      <c r="GT31" s="450"/>
      <c r="GU31" s="430"/>
      <c r="GV31" s="431"/>
      <c r="GW31" s="431"/>
      <c r="GX31" s="431"/>
      <c r="GY31" s="431"/>
      <c r="GZ31" s="447"/>
      <c r="HA31" s="450"/>
      <c r="HB31" s="430"/>
      <c r="HC31" s="431"/>
      <c r="HD31" s="431"/>
      <c r="HE31" s="431"/>
      <c r="HF31" s="431"/>
      <c r="HG31" s="447"/>
      <c r="HH31" s="450"/>
      <c r="HI31" s="430"/>
      <c r="HJ31" s="431"/>
      <c r="HK31" s="431"/>
      <c r="HL31" s="431"/>
      <c r="HM31" s="431"/>
      <c r="HN31" s="447"/>
      <c r="HO31" s="450"/>
      <c r="HP31" s="430"/>
      <c r="HQ31" s="431"/>
      <c r="HR31" s="431"/>
      <c r="HS31" s="431"/>
      <c r="HT31" s="431"/>
      <c r="HU31" s="447"/>
      <c r="HV31" s="450"/>
      <c r="HW31" s="430"/>
      <c r="HX31" s="431"/>
      <c r="HY31" s="431"/>
      <c r="HZ31" s="431"/>
      <c r="IA31" s="431"/>
      <c r="IB31" s="447"/>
      <c r="IC31" s="450"/>
      <c r="ID31" s="430"/>
      <c r="IE31" s="431"/>
      <c r="IF31" s="431"/>
      <c r="IG31" s="431"/>
      <c r="IH31" s="431"/>
      <c r="II31" s="447"/>
      <c r="IJ31" s="450"/>
      <c r="IK31" s="430"/>
      <c r="IL31" s="431"/>
      <c r="IM31" s="431"/>
      <c r="IN31" s="431"/>
      <c r="IO31" s="431"/>
      <c r="IP31" s="447"/>
      <c r="IQ31" s="450"/>
      <c r="IR31" s="430"/>
      <c r="IS31" s="431"/>
      <c r="IT31" s="431"/>
      <c r="IU31" s="431"/>
      <c r="IV31" s="431"/>
      <c r="IW31" s="447"/>
      <c r="IX31" s="450"/>
      <c r="IY31" s="430"/>
      <c r="IZ31" s="431"/>
      <c r="JA31" s="431"/>
      <c r="JB31" s="431"/>
      <c r="JC31" s="431"/>
      <c r="JD31" s="447"/>
      <c r="JE31" s="450"/>
      <c r="JF31" s="430"/>
      <c r="JG31" s="431"/>
      <c r="JH31" s="431"/>
      <c r="JI31" s="431"/>
      <c r="JJ31" s="431"/>
      <c r="JK31" s="447"/>
      <c r="JL31" s="450"/>
      <c r="JM31" s="430"/>
      <c r="JN31" s="431"/>
      <c r="JO31" s="431"/>
      <c r="JP31" s="431"/>
      <c r="JQ31" s="431"/>
      <c r="JR31" s="447"/>
      <c r="JS31" s="450"/>
      <c r="JT31" s="430"/>
      <c r="JU31" s="431"/>
      <c r="JV31" s="431"/>
      <c r="JW31" s="431"/>
      <c r="JX31" s="431"/>
      <c r="JY31" s="447"/>
      <c r="JZ31" s="450"/>
      <c r="KA31" s="430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 t="str">
        <f t="shared" si="0"/>
        <v/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 t="str">
        <f t="shared" si="4"/>
        <v/>
      </c>
      <c r="MC31" s="469"/>
    </row>
    <row r="32" spans="2:341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50"/>
      <c r="FL32" s="430"/>
      <c r="FM32" s="431"/>
      <c r="FN32" s="431"/>
      <c r="FO32" s="431"/>
      <c r="FP32" s="431"/>
      <c r="FQ32" s="447"/>
      <c r="FR32" s="450"/>
      <c r="FS32" s="430"/>
      <c r="FT32" s="431"/>
      <c r="FU32" s="431"/>
      <c r="FV32" s="431"/>
      <c r="FW32" s="431"/>
      <c r="FX32" s="447"/>
      <c r="FY32" s="450"/>
      <c r="FZ32" s="430"/>
      <c r="GA32" s="431"/>
      <c r="GB32" s="431"/>
      <c r="GC32" s="431"/>
      <c r="GD32" s="431"/>
      <c r="GE32" s="447"/>
      <c r="GF32" s="450"/>
      <c r="GG32" s="430"/>
      <c r="GH32" s="431"/>
      <c r="GI32" s="431"/>
      <c r="GJ32" s="431"/>
      <c r="GK32" s="431"/>
      <c r="GL32" s="447"/>
      <c r="GM32" s="450"/>
      <c r="GN32" s="430"/>
      <c r="GO32" s="431"/>
      <c r="GP32" s="431"/>
      <c r="GQ32" s="431"/>
      <c r="GR32" s="431"/>
      <c r="GS32" s="447"/>
      <c r="GT32" s="450"/>
      <c r="GU32" s="430"/>
      <c r="GV32" s="431"/>
      <c r="GW32" s="431"/>
      <c r="GX32" s="431"/>
      <c r="GY32" s="431"/>
      <c r="GZ32" s="447"/>
      <c r="HA32" s="450"/>
      <c r="HB32" s="430"/>
      <c r="HC32" s="431"/>
      <c r="HD32" s="431"/>
      <c r="HE32" s="431"/>
      <c r="HF32" s="431"/>
      <c r="HG32" s="447"/>
      <c r="HH32" s="450"/>
      <c r="HI32" s="430"/>
      <c r="HJ32" s="431"/>
      <c r="HK32" s="431"/>
      <c r="HL32" s="431"/>
      <c r="HM32" s="431"/>
      <c r="HN32" s="447"/>
      <c r="HO32" s="450"/>
      <c r="HP32" s="430"/>
      <c r="HQ32" s="431"/>
      <c r="HR32" s="431"/>
      <c r="HS32" s="431"/>
      <c r="HT32" s="431"/>
      <c r="HU32" s="447"/>
      <c r="HV32" s="450"/>
      <c r="HW32" s="430"/>
      <c r="HX32" s="431"/>
      <c r="HY32" s="431"/>
      <c r="HZ32" s="431"/>
      <c r="IA32" s="431"/>
      <c r="IB32" s="447"/>
      <c r="IC32" s="450"/>
      <c r="ID32" s="430"/>
      <c r="IE32" s="431"/>
      <c r="IF32" s="431"/>
      <c r="IG32" s="431"/>
      <c r="IH32" s="431"/>
      <c r="II32" s="447"/>
      <c r="IJ32" s="450"/>
      <c r="IK32" s="430"/>
      <c r="IL32" s="431"/>
      <c r="IM32" s="431"/>
      <c r="IN32" s="431"/>
      <c r="IO32" s="431"/>
      <c r="IP32" s="447"/>
      <c r="IQ32" s="450"/>
      <c r="IR32" s="430"/>
      <c r="IS32" s="431"/>
      <c r="IT32" s="431"/>
      <c r="IU32" s="431"/>
      <c r="IV32" s="431"/>
      <c r="IW32" s="447"/>
      <c r="IX32" s="450"/>
      <c r="IY32" s="430"/>
      <c r="IZ32" s="431"/>
      <c r="JA32" s="431"/>
      <c r="JB32" s="431"/>
      <c r="JC32" s="431"/>
      <c r="JD32" s="447"/>
      <c r="JE32" s="450"/>
      <c r="JF32" s="430"/>
      <c r="JG32" s="431"/>
      <c r="JH32" s="431"/>
      <c r="JI32" s="431"/>
      <c r="JJ32" s="431"/>
      <c r="JK32" s="447"/>
      <c r="JL32" s="450"/>
      <c r="JM32" s="430"/>
      <c r="JN32" s="431"/>
      <c r="JO32" s="431"/>
      <c r="JP32" s="431"/>
      <c r="JQ32" s="431"/>
      <c r="JR32" s="447"/>
      <c r="JS32" s="450"/>
      <c r="JT32" s="430"/>
      <c r="JU32" s="431"/>
      <c r="JV32" s="431"/>
      <c r="JW32" s="431"/>
      <c r="JX32" s="431"/>
      <c r="JY32" s="447"/>
      <c r="JZ32" s="450"/>
      <c r="KA32" s="430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 t="str">
        <f t="shared" si="0"/>
        <v/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 t="str">
        <f t="shared" si="4"/>
        <v/>
      </c>
      <c r="MC32" s="469"/>
    </row>
    <row r="33" spans="2:341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50"/>
      <c r="FL33" s="430"/>
      <c r="FM33" s="431"/>
      <c r="FN33" s="431"/>
      <c r="FO33" s="431"/>
      <c r="FP33" s="431"/>
      <c r="FQ33" s="447"/>
      <c r="FR33" s="450"/>
      <c r="FS33" s="430"/>
      <c r="FT33" s="431"/>
      <c r="FU33" s="431"/>
      <c r="FV33" s="431"/>
      <c r="FW33" s="431"/>
      <c r="FX33" s="447"/>
      <c r="FY33" s="450"/>
      <c r="FZ33" s="430"/>
      <c r="GA33" s="431"/>
      <c r="GB33" s="431"/>
      <c r="GC33" s="431"/>
      <c r="GD33" s="431"/>
      <c r="GE33" s="447"/>
      <c r="GF33" s="450"/>
      <c r="GG33" s="430"/>
      <c r="GH33" s="431"/>
      <c r="GI33" s="431"/>
      <c r="GJ33" s="431"/>
      <c r="GK33" s="431"/>
      <c r="GL33" s="447"/>
      <c r="GM33" s="450"/>
      <c r="GN33" s="430"/>
      <c r="GO33" s="431"/>
      <c r="GP33" s="431"/>
      <c r="GQ33" s="431"/>
      <c r="GR33" s="431"/>
      <c r="GS33" s="447"/>
      <c r="GT33" s="450"/>
      <c r="GU33" s="430"/>
      <c r="GV33" s="431"/>
      <c r="GW33" s="431"/>
      <c r="GX33" s="431"/>
      <c r="GY33" s="431"/>
      <c r="GZ33" s="447"/>
      <c r="HA33" s="450"/>
      <c r="HB33" s="430"/>
      <c r="HC33" s="431"/>
      <c r="HD33" s="431"/>
      <c r="HE33" s="431"/>
      <c r="HF33" s="431"/>
      <c r="HG33" s="447"/>
      <c r="HH33" s="450"/>
      <c r="HI33" s="430"/>
      <c r="HJ33" s="431"/>
      <c r="HK33" s="431"/>
      <c r="HL33" s="431"/>
      <c r="HM33" s="431"/>
      <c r="HN33" s="447"/>
      <c r="HO33" s="450"/>
      <c r="HP33" s="430"/>
      <c r="HQ33" s="431"/>
      <c r="HR33" s="431"/>
      <c r="HS33" s="431"/>
      <c r="HT33" s="431"/>
      <c r="HU33" s="447"/>
      <c r="HV33" s="450"/>
      <c r="HW33" s="430"/>
      <c r="HX33" s="431"/>
      <c r="HY33" s="431"/>
      <c r="HZ33" s="431"/>
      <c r="IA33" s="431"/>
      <c r="IB33" s="447"/>
      <c r="IC33" s="450"/>
      <c r="ID33" s="430"/>
      <c r="IE33" s="431"/>
      <c r="IF33" s="431"/>
      <c r="IG33" s="431"/>
      <c r="IH33" s="431"/>
      <c r="II33" s="447"/>
      <c r="IJ33" s="450"/>
      <c r="IK33" s="430"/>
      <c r="IL33" s="431"/>
      <c r="IM33" s="431"/>
      <c r="IN33" s="431"/>
      <c r="IO33" s="431"/>
      <c r="IP33" s="447"/>
      <c r="IQ33" s="450"/>
      <c r="IR33" s="430"/>
      <c r="IS33" s="431"/>
      <c r="IT33" s="431"/>
      <c r="IU33" s="431"/>
      <c r="IV33" s="431"/>
      <c r="IW33" s="447"/>
      <c r="IX33" s="450"/>
      <c r="IY33" s="430"/>
      <c r="IZ33" s="431"/>
      <c r="JA33" s="431"/>
      <c r="JB33" s="431"/>
      <c r="JC33" s="431"/>
      <c r="JD33" s="447"/>
      <c r="JE33" s="450"/>
      <c r="JF33" s="430"/>
      <c r="JG33" s="431"/>
      <c r="JH33" s="431"/>
      <c r="JI33" s="431"/>
      <c r="JJ33" s="431"/>
      <c r="JK33" s="447"/>
      <c r="JL33" s="450"/>
      <c r="JM33" s="430"/>
      <c r="JN33" s="431"/>
      <c r="JO33" s="431"/>
      <c r="JP33" s="431"/>
      <c r="JQ33" s="431"/>
      <c r="JR33" s="447"/>
      <c r="JS33" s="450"/>
      <c r="JT33" s="430"/>
      <c r="JU33" s="431"/>
      <c r="JV33" s="431"/>
      <c r="JW33" s="431"/>
      <c r="JX33" s="431"/>
      <c r="JY33" s="447"/>
      <c r="JZ33" s="450"/>
      <c r="KA33" s="430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 t="str">
        <f t="shared" si="0"/>
        <v/>
      </c>
      <c r="LY33" s="427" t="str">
        <f t="shared" si="1"/>
        <v/>
      </c>
      <c r="LZ33" s="427" t="str">
        <f t="shared" si="2"/>
        <v/>
      </c>
      <c r="MA33" s="427" t="str">
        <f t="shared" si="3"/>
        <v/>
      </c>
      <c r="MB33" s="468" t="str">
        <f t="shared" si="4"/>
        <v/>
      </c>
      <c r="MC33" s="469"/>
    </row>
    <row r="34" spans="2:341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50"/>
      <c r="FL34" s="430"/>
      <c r="FM34" s="431"/>
      <c r="FN34" s="431"/>
      <c r="FO34" s="431"/>
      <c r="FP34" s="431"/>
      <c r="FQ34" s="447"/>
      <c r="FR34" s="450"/>
      <c r="FS34" s="430"/>
      <c r="FT34" s="431"/>
      <c r="FU34" s="431"/>
      <c r="FV34" s="431"/>
      <c r="FW34" s="431"/>
      <c r="FX34" s="447"/>
      <c r="FY34" s="450"/>
      <c r="FZ34" s="430"/>
      <c r="GA34" s="431"/>
      <c r="GB34" s="431"/>
      <c r="GC34" s="431"/>
      <c r="GD34" s="431"/>
      <c r="GE34" s="447"/>
      <c r="GF34" s="450"/>
      <c r="GG34" s="430"/>
      <c r="GH34" s="431"/>
      <c r="GI34" s="431"/>
      <c r="GJ34" s="431"/>
      <c r="GK34" s="431"/>
      <c r="GL34" s="447"/>
      <c r="GM34" s="450"/>
      <c r="GN34" s="430"/>
      <c r="GO34" s="431"/>
      <c r="GP34" s="431"/>
      <c r="GQ34" s="431"/>
      <c r="GR34" s="431"/>
      <c r="GS34" s="447"/>
      <c r="GT34" s="450"/>
      <c r="GU34" s="430"/>
      <c r="GV34" s="431"/>
      <c r="GW34" s="431"/>
      <c r="GX34" s="431"/>
      <c r="GY34" s="431"/>
      <c r="GZ34" s="447"/>
      <c r="HA34" s="450"/>
      <c r="HB34" s="430"/>
      <c r="HC34" s="431"/>
      <c r="HD34" s="431"/>
      <c r="HE34" s="431"/>
      <c r="HF34" s="431"/>
      <c r="HG34" s="447"/>
      <c r="HH34" s="450"/>
      <c r="HI34" s="430"/>
      <c r="HJ34" s="431"/>
      <c r="HK34" s="431"/>
      <c r="HL34" s="431"/>
      <c r="HM34" s="431"/>
      <c r="HN34" s="447"/>
      <c r="HO34" s="450"/>
      <c r="HP34" s="430"/>
      <c r="HQ34" s="431"/>
      <c r="HR34" s="431"/>
      <c r="HS34" s="431"/>
      <c r="HT34" s="431"/>
      <c r="HU34" s="447"/>
      <c r="HV34" s="450"/>
      <c r="HW34" s="430"/>
      <c r="HX34" s="431"/>
      <c r="HY34" s="431"/>
      <c r="HZ34" s="431"/>
      <c r="IA34" s="431"/>
      <c r="IB34" s="447"/>
      <c r="IC34" s="450"/>
      <c r="ID34" s="430"/>
      <c r="IE34" s="431"/>
      <c r="IF34" s="431"/>
      <c r="IG34" s="431"/>
      <c r="IH34" s="431"/>
      <c r="II34" s="447"/>
      <c r="IJ34" s="450"/>
      <c r="IK34" s="430"/>
      <c r="IL34" s="431"/>
      <c r="IM34" s="431"/>
      <c r="IN34" s="431"/>
      <c r="IO34" s="431"/>
      <c r="IP34" s="447"/>
      <c r="IQ34" s="450"/>
      <c r="IR34" s="430"/>
      <c r="IS34" s="431"/>
      <c r="IT34" s="431"/>
      <c r="IU34" s="431"/>
      <c r="IV34" s="431"/>
      <c r="IW34" s="447"/>
      <c r="IX34" s="450"/>
      <c r="IY34" s="430"/>
      <c r="IZ34" s="431"/>
      <c r="JA34" s="431"/>
      <c r="JB34" s="431"/>
      <c r="JC34" s="431"/>
      <c r="JD34" s="447"/>
      <c r="JE34" s="450"/>
      <c r="JF34" s="430"/>
      <c r="JG34" s="431"/>
      <c r="JH34" s="431"/>
      <c r="JI34" s="431"/>
      <c r="JJ34" s="431"/>
      <c r="JK34" s="447"/>
      <c r="JL34" s="450"/>
      <c r="JM34" s="430"/>
      <c r="JN34" s="431"/>
      <c r="JO34" s="431"/>
      <c r="JP34" s="431"/>
      <c r="JQ34" s="431"/>
      <c r="JR34" s="447"/>
      <c r="JS34" s="450"/>
      <c r="JT34" s="430"/>
      <c r="JU34" s="431"/>
      <c r="JV34" s="431"/>
      <c r="JW34" s="431"/>
      <c r="JX34" s="431"/>
      <c r="JY34" s="447"/>
      <c r="JZ34" s="450"/>
      <c r="KA34" s="430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 t="str">
        <f t="shared" si="0"/>
        <v/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 t="str">
        <f t="shared" si="4"/>
        <v/>
      </c>
      <c r="MC34" s="469"/>
    </row>
    <row r="35" spans="2:341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105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</mergeCells>
  <conditionalFormatting sqref="G7:LW56">
    <cfRule type="containsText" dxfId="123" priority="1" operator="containsText" text="ล">
      <formula>NOT(ISERROR(SEARCH("ล",G7)))</formula>
    </cfRule>
    <cfRule type="containsText" dxfId="122" priority="2" operator="containsText" text="ข">
      <formula>NOT(ISERROR(SEARCH("ข",G7)))</formula>
    </cfRule>
    <cfRule type="containsText" dxfId="121" priority="3" operator="containsText" text="ป">
      <formula>NOT(ISERROR(SEARCH("ป",G7)))</formula>
    </cfRule>
  </conditionalFormatting>
  <conditionalFormatting sqref="MB7:MB56">
    <cfRule type="cellIs" dxfId="120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LW7 G8:J8 L8:LW8 K8:K26 G9:J26 L9:LW26 G27:LW56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>
      <c r="H1" s="412" t="s">
        <v>378</v>
      </c>
      <c r="FL1" s="166">
        <f>COUNT(G6:FK6)</f>
        <v>0</v>
      </c>
    </row>
    <row r="2" spans="2:173" ht="18" customHeight="1">
      <c r="B2" s="759" t="s">
        <v>279</v>
      </c>
      <c r="C2" s="762" t="s">
        <v>379</v>
      </c>
      <c r="D2" s="765" t="s">
        <v>281</v>
      </c>
      <c r="E2" s="765" t="s">
        <v>380</v>
      </c>
      <c r="F2" s="413" t="s">
        <v>381</v>
      </c>
      <c r="G2" s="755">
        <v>1</v>
      </c>
      <c r="H2" s="756"/>
      <c r="I2" s="756"/>
      <c r="J2" s="756"/>
      <c r="K2" s="756"/>
      <c r="L2" s="757"/>
      <c r="M2" s="758"/>
      <c r="N2" s="768">
        <v>2</v>
      </c>
      <c r="O2" s="756"/>
      <c r="P2" s="756"/>
      <c r="Q2" s="756"/>
      <c r="R2" s="756"/>
      <c r="S2" s="757"/>
      <c r="T2" s="757"/>
      <c r="U2" s="755">
        <v>3</v>
      </c>
      <c r="V2" s="756"/>
      <c r="W2" s="756"/>
      <c r="X2" s="756"/>
      <c r="Y2" s="756"/>
      <c r="Z2" s="757"/>
      <c r="AA2" s="758"/>
      <c r="AB2" s="755">
        <v>4</v>
      </c>
      <c r="AC2" s="756"/>
      <c r="AD2" s="756"/>
      <c r="AE2" s="756"/>
      <c r="AF2" s="756"/>
      <c r="AG2" s="757"/>
      <c r="AH2" s="758"/>
      <c r="AI2" s="755">
        <v>5</v>
      </c>
      <c r="AJ2" s="756"/>
      <c r="AK2" s="756"/>
      <c r="AL2" s="756"/>
      <c r="AM2" s="756"/>
      <c r="AN2" s="757"/>
      <c r="AO2" s="758"/>
      <c r="AP2" s="768">
        <v>6</v>
      </c>
      <c r="AQ2" s="756"/>
      <c r="AR2" s="756"/>
      <c r="AS2" s="756"/>
      <c r="AT2" s="756"/>
      <c r="AU2" s="757"/>
      <c r="AV2" s="757"/>
      <c r="AW2" s="755">
        <v>7</v>
      </c>
      <c r="AX2" s="756"/>
      <c r="AY2" s="756"/>
      <c r="AZ2" s="756"/>
      <c r="BA2" s="756"/>
      <c r="BB2" s="757"/>
      <c r="BC2" s="758"/>
      <c r="BD2" s="755">
        <v>8</v>
      </c>
      <c r="BE2" s="756"/>
      <c r="BF2" s="756"/>
      <c r="BG2" s="756"/>
      <c r="BH2" s="756"/>
      <c r="BI2" s="757"/>
      <c r="BJ2" s="758"/>
      <c r="BK2" s="755">
        <v>9</v>
      </c>
      <c r="BL2" s="756"/>
      <c r="BM2" s="756"/>
      <c r="BN2" s="756"/>
      <c r="BO2" s="756"/>
      <c r="BP2" s="757"/>
      <c r="BQ2" s="758"/>
      <c r="BR2" s="755">
        <v>10</v>
      </c>
      <c r="BS2" s="756"/>
      <c r="BT2" s="756"/>
      <c r="BU2" s="756"/>
      <c r="BV2" s="756"/>
      <c r="BW2" s="757"/>
      <c r="BX2" s="758"/>
      <c r="BY2" s="755">
        <v>11</v>
      </c>
      <c r="BZ2" s="756"/>
      <c r="CA2" s="756"/>
      <c r="CB2" s="756"/>
      <c r="CC2" s="756"/>
      <c r="CD2" s="757"/>
      <c r="CE2" s="758"/>
      <c r="CF2" s="755">
        <v>12</v>
      </c>
      <c r="CG2" s="756"/>
      <c r="CH2" s="756"/>
      <c r="CI2" s="756"/>
      <c r="CJ2" s="756"/>
      <c r="CK2" s="757"/>
      <c r="CL2" s="758"/>
      <c r="CM2" s="755">
        <v>13</v>
      </c>
      <c r="CN2" s="756"/>
      <c r="CO2" s="756"/>
      <c r="CP2" s="756"/>
      <c r="CQ2" s="756"/>
      <c r="CR2" s="757"/>
      <c r="CS2" s="758"/>
      <c r="CT2" s="768">
        <v>14</v>
      </c>
      <c r="CU2" s="756"/>
      <c r="CV2" s="756"/>
      <c r="CW2" s="756"/>
      <c r="CX2" s="756"/>
      <c r="CY2" s="757"/>
      <c r="CZ2" s="757"/>
      <c r="DA2" s="755">
        <v>15</v>
      </c>
      <c r="DB2" s="756"/>
      <c r="DC2" s="756"/>
      <c r="DD2" s="756"/>
      <c r="DE2" s="756"/>
      <c r="DF2" s="757"/>
      <c r="DG2" s="758"/>
      <c r="DH2" s="755">
        <v>16</v>
      </c>
      <c r="DI2" s="756"/>
      <c r="DJ2" s="756"/>
      <c r="DK2" s="756"/>
      <c r="DL2" s="756"/>
      <c r="DM2" s="757"/>
      <c r="DN2" s="758"/>
      <c r="DO2" s="755">
        <v>17</v>
      </c>
      <c r="DP2" s="756"/>
      <c r="DQ2" s="756"/>
      <c r="DR2" s="756"/>
      <c r="DS2" s="756"/>
      <c r="DT2" s="757"/>
      <c r="DU2" s="758"/>
      <c r="DV2" s="768">
        <v>18</v>
      </c>
      <c r="DW2" s="756"/>
      <c r="DX2" s="756"/>
      <c r="DY2" s="756"/>
      <c r="DZ2" s="756"/>
      <c r="EA2" s="757"/>
      <c r="EB2" s="757"/>
      <c r="EC2" s="755">
        <v>19</v>
      </c>
      <c r="ED2" s="756"/>
      <c r="EE2" s="756"/>
      <c r="EF2" s="756"/>
      <c r="EG2" s="756"/>
      <c r="EH2" s="757"/>
      <c r="EI2" s="758"/>
      <c r="EJ2" s="755">
        <v>20</v>
      </c>
      <c r="EK2" s="756"/>
      <c r="EL2" s="756"/>
      <c r="EM2" s="756"/>
      <c r="EN2" s="756"/>
      <c r="EO2" s="757"/>
      <c r="EP2" s="758"/>
      <c r="EQ2" s="755">
        <v>21</v>
      </c>
      <c r="ER2" s="756"/>
      <c r="ES2" s="756"/>
      <c r="ET2" s="756"/>
      <c r="EU2" s="756"/>
      <c r="EV2" s="757"/>
      <c r="EW2" s="758"/>
      <c r="EX2" s="755">
        <v>22</v>
      </c>
      <c r="EY2" s="756"/>
      <c r="EZ2" s="756"/>
      <c r="FA2" s="756"/>
      <c r="FB2" s="756"/>
      <c r="FC2" s="757"/>
      <c r="FD2" s="758"/>
      <c r="FE2" s="755">
        <v>23</v>
      </c>
      <c r="FF2" s="756"/>
      <c r="FG2" s="756"/>
      <c r="FH2" s="756"/>
      <c r="FI2" s="756"/>
      <c r="FJ2" s="757"/>
      <c r="FK2" s="758"/>
      <c r="FL2" s="457" t="s">
        <v>382</v>
      </c>
      <c r="FM2" s="750" t="s">
        <v>383</v>
      </c>
      <c r="FN2" s="750"/>
      <c r="FO2" s="750"/>
      <c r="FP2" s="750"/>
      <c r="FQ2" s="748" t="s">
        <v>384</v>
      </c>
    </row>
    <row r="3" spans="2:173" ht="18" customHeight="1">
      <c r="B3" s="760"/>
      <c r="C3" s="763"/>
      <c r="D3" s="766"/>
      <c r="E3" s="766"/>
      <c r="F3" s="413" t="s">
        <v>26</v>
      </c>
      <c r="G3" s="751" t="s">
        <v>385</v>
      </c>
      <c r="H3" s="752"/>
      <c r="I3" s="752"/>
      <c r="J3" s="752"/>
      <c r="K3" s="752"/>
      <c r="L3" s="753"/>
      <c r="M3" s="754"/>
      <c r="N3" s="751" t="s">
        <v>412</v>
      </c>
      <c r="O3" s="752"/>
      <c r="P3" s="752"/>
      <c r="Q3" s="752"/>
      <c r="R3" s="752"/>
      <c r="S3" s="753"/>
      <c r="T3" s="754"/>
      <c r="U3" s="751"/>
      <c r="V3" s="752"/>
      <c r="W3" s="752"/>
      <c r="X3" s="752"/>
      <c r="Y3" s="752"/>
      <c r="Z3" s="753"/>
      <c r="AA3" s="754"/>
      <c r="AB3" s="751"/>
      <c r="AC3" s="752"/>
      <c r="AD3" s="752"/>
      <c r="AE3" s="752"/>
      <c r="AF3" s="752"/>
      <c r="AG3" s="753"/>
      <c r="AH3" s="754"/>
      <c r="AI3" s="751"/>
      <c r="AJ3" s="752"/>
      <c r="AK3" s="752"/>
      <c r="AL3" s="752"/>
      <c r="AM3" s="752"/>
      <c r="AN3" s="753"/>
      <c r="AO3" s="754"/>
      <c r="AP3" s="751"/>
      <c r="AQ3" s="752"/>
      <c r="AR3" s="752"/>
      <c r="AS3" s="752"/>
      <c r="AT3" s="752"/>
      <c r="AU3" s="753"/>
      <c r="AV3" s="754"/>
      <c r="AW3" s="751"/>
      <c r="AX3" s="752"/>
      <c r="AY3" s="752"/>
      <c r="AZ3" s="752"/>
      <c r="BA3" s="752"/>
      <c r="BB3" s="753"/>
      <c r="BC3" s="754"/>
      <c r="BD3" s="751"/>
      <c r="BE3" s="752"/>
      <c r="BF3" s="752"/>
      <c r="BG3" s="752"/>
      <c r="BH3" s="752"/>
      <c r="BI3" s="753"/>
      <c r="BJ3" s="754"/>
      <c r="BK3" s="751"/>
      <c r="BL3" s="752"/>
      <c r="BM3" s="752"/>
      <c r="BN3" s="752"/>
      <c r="BO3" s="752"/>
      <c r="BP3" s="753"/>
      <c r="BQ3" s="754"/>
      <c r="BR3" s="751"/>
      <c r="BS3" s="752"/>
      <c r="BT3" s="752"/>
      <c r="BU3" s="752"/>
      <c r="BV3" s="752"/>
      <c r="BW3" s="753"/>
      <c r="BX3" s="754"/>
      <c r="BY3" s="751"/>
      <c r="BZ3" s="752"/>
      <c r="CA3" s="752"/>
      <c r="CB3" s="752"/>
      <c r="CC3" s="752"/>
      <c r="CD3" s="753"/>
      <c r="CE3" s="754"/>
      <c r="CF3" s="751"/>
      <c r="CG3" s="752"/>
      <c r="CH3" s="752"/>
      <c r="CI3" s="752"/>
      <c r="CJ3" s="752"/>
      <c r="CK3" s="753"/>
      <c r="CL3" s="754"/>
      <c r="CM3" s="751"/>
      <c r="CN3" s="752"/>
      <c r="CO3" s="752"/>
      <c r="CP3" s="752"/>
      <c r="CQ3" s="752"/>
      <c r="CR3" s="753"/>
      <c r="CS3" s="754"/>
      <c r="CT3" s="751"/>
      <c r="CU3" s="752"/>
      <c r="CV3" s="752"/>
      <c r="CW3" s="752"/>
      <c r="CX3" s="752"/>
      <c r="CY3" s="753"/>
      <c r="CZ3" s="754"/>
      <c r="DA3" s="751"/>
      <c r="DB3" s="752"/>
      <c r="DC3" s="752"/>
      <c r="DD3" s="752"/>
      <c r="DE3" s="752"/>
      <c r="DF3" s="753"/>
      <c r="DG3" s="754"/>
      <c r="DH3" s="751"/>
      <c r="DI3" s="752"/>
      <c r="DJ3" s="752"/>
      <c r="DK3" s="752"/>
      <c r="DL3" s="752"/>
      <c r="DM3" s="753"/>
      <c r="DN3" s="754"/>
      <c r="DO3" s="751"/>
      <c r="DP3" s="752"/>
      <c r="DQ3" s="752"/>
      <c r="DR3" s="752"/>
      <c r="DS3" s="752"/>
      <c r="DT3" s="753"/>
      <c r="DU3" s="754"/>
      <c r="DV3" s="751"/>
      <c r="DW3" s="752"/>
      <c r="DX3" s="752"/>
      <c r="DY3" s="752"/>
      <c r="DZ3" s="752"/>
      <c r="EA3" s="753"/>
      <c r="EB3" s="754"/>
      <c r="EC3" s="751"/>
      <c r="ED3" s="752"/>
      <c r="EE3" s="752"/>
      <c r="EF3" s="752"/>
      <c r="EG3" s="752"/>
      <c r="EH3" s="753"/>
      <c r="EI3" s="754"/>
      <c r="EJ3" s="751"/>
      <c r="EK3" s="752"/>
      <c r="EL3" s="752"/>
      <c r="EM3" s="752"/>
      <c r="EN3" s="752"/>
      <c r="EO3" s="753"/>
      <c r="EP3" s="754"/>
      <c r="EQ3" s="751"/>
      <c r="ER3" s="752"/>
      <c r="ES3" s="752"/>
      <c r="ET3" s="752"/>
      <c r="EU3" s="752"/>
      <c r="EV3" s="753"/>
      <c r="EW3" s="754"/>
      <c r="EX3" s="751"/>
      <c r="EY3" s="752"/>
      <c r="EZ3" s="752"/>
      <c r="FA3" s="752"/>
      <c r="FB3" s="752"/>
      <c r="FC3" s="753"/>
      <c r="FD3" s="754"/>
      <c r="FE3" s="751"/>
      <c r="FF3" s="752"/>
      <c r="FG3" s="752"/>
      <c r="FH3" s="752"/>
      <c r="FI3" s="752"/>
      <c r="FJ3" s="753"/>
      <c r="FK3" s="754"/>
      <c r="FL3" s="458" t="str">
        <f>COUNT(G6:FK6)&amp;" "&amp;"ชม."</f>
        <v>0 ชม.</v>
      </c>
      <c r="FM3" s="750"/>
      <c r="FN3" s="750"/>
      <c r="FO3" s="750"/>
      <c r="FP3" s="750"/>
      <c r="FQ3" s="748"/>
    </row>
    <row r="4" spans="2:173" s="166" customFormat="1" ht="18" customHeight="1">
      <c r="B4" s="760"/>
      <c r="C4" s="763"/>
      <c r="D4" s="766"/>
      <c r="E4" s="766"/>
      <c r="F4" s="413" t="s">
        <v>396</v>
      </c>
      <c r="G4" s="414" t="s">
        <v>398</v>
      </c>
      <c r="H4" s="415" t="s">
        <v>399</v>
      </c>
      <c r="I4" s="415" t="s">
        <v>400</v>
      </c>
      <c r="J4" s="415" t="s">
        <v>401</v>
      </c>
      <c r="K4" s="415" t="s">
        <v>402</v>
      </c>
      <c r="L4" s="437"/>
      <c r="M4" s="438"/>
      <c r="N4" s="439" t="s">
        <v>398</v>
      </c>
      <c r="O4" s="415" t="s">
        <v>399</v>
      </c>
      <c r="P4" s="415" t="s">
        <v>400</v>
      </c>
      <c r="Q4" s="415" t="s">
        <v>401</v>
      </c>
      <c r="R4" s="415" t="s">
        <v>402</v>
      </c>
      <c r="S4" s="437"/>
      <c r="T4" s="437"/>
      <c r="U4" s="414" t="s">
        <v>398</v>
      </c>
      <c r="V4" s="415" t="s">
        <v>399</v>
      </c>
      <c r="W4" s="415" t="s">
        <v>400</v>
      </c>
      <c r="X4" s="415" t="s">
        <v>401</v>
      </c>
      <c r="Y4" s="415" t="s">
        <v>402</v>
      </c>
      <c r="Z4" s="437"/>
      <c r="AA4" s="438"/>
      <c r="AB4" s="414" t="s">
        <v>398</v>
      </c>
      <c r="AC4" s="415" t="s">
        <v>399</v>
      </c>
      <c r="AD4" s="415" t="s">
        <v>400</v>
      </c>
      <c r="AE4" s="415" t="s">
        <v>401</v>
      </c>
      <c r="AF4" s="415" t="s">
        <v>402</v>
      </c>
      <c r="AG4" s="437"/>
      <c r="AH4" s="438"/>
      <c r="AI4" s="414" t="s">
        <v>398</v>
      </c>
      <c r="AJ4" s="415" t="s">
        <v>399</v>
      </c>
      <c r="AK4" s="415" t="s">
        <v>400</v>
      </c>
      <c r="AL4" s="415" t="s">
        <v>401</v>
      </c>
      <c r="AM4" s="415" t="s">
        <v>402</v>
      </c>
      <c r="AN4" s="437"/>
      <c r="AO4" s="438"/>
      <c r="AP4" s="439" t="s">
        <v>398</v>
      </c>
      <c r="AQ4" s="415" t="s">
        <v>399</v>
      </c>
      <c r="AR4" s="415" t="s">
        <v>400</v>
      </c>
      <c r="AS4" s="415" t="s">
        <v>401</v>
      </c>
      <c r="AT4" s="415" t="s">
        <v>402</v>
      </c>
      <c r="AU4" s="437"/>
      <c r="AV4" s="437"/>
      <c r="AW4" s="414" t="s">
        <v>398</v>
      </c>
      <c r="AX4" s="415" t="s">
        <v>399</v>
      </c>
      <c r="AY4" s="415" t="s">
        <v>400</v>
      </c>
      <c r="AZ4" s="415" t="s">
        <v>401</v>
      </c>
      <c r="BA4" s="415" t="s">
        <v>402</v>
      </c>
      <c r="BB4" s="437"/>
      <c r="BC4" s="438"/>
      <c r="BD4" s="414" t="s">
        <v>398</v>
      </c>
      <c r="BE4" s="415" t="s">
        <v>399</v>
      </c>
      <c r="BF4" s="415" t="s">
        <v>400</v>
      </c>
      <c r="BG4" s="415" t="s">
        <v>401</v>
      </c>
      <c r="BH4" s="415" t="s">
        <v>402</v>
      </c>
      <c r="BI4" s="437"/>
      <c r="BJ4" s="438"/>
      <c r="BK4" s="414" t="s">
        <v>398</v>
      </c>
      <c r="BL4" s="415" t="s">
        <v>399</v>
      </c>
      <c r="BM4" s="415" t="s">
        <v>400</v>
      </c>
      <c r="BN4" s="415" t="s">
        <v>401</v>
      </c>
      <c r="BO4" s="415" t="s">
        <v>402</v>
      </c>
      <c r="BP4" s="437"/>
      <c r="BQ4" s="438"/>
      <c r="BR4" s="414" t="s">
        <v>398</v>
      </c>
      <c r="BS4" s="415" t="s">
        <v>399</v>
      </c>
      <c r="BT4" s="415" t="s">
        <v>400</v>
      </c>
      <c r="BU4" s="415" t="s">
        <v>401</v>
      </c>
      <c r="BV4" s="415" t="s">
        <v>402</v>
      </c>
      <c r="BW4" s="437"/>
      <c r="BX4" s="438"/>
      <c r="BY4" s="414" t="s">
        <v>398</v>
      </c>
      <c r="BZ4" s="415" t="s">
        <v>399</v>
      </c>
      <c r="CA4" s="415" t="s">
        <v>400</v>
      </c>
      <c r="CB4" s="415" t="s">
        <v>401</v>
      </c>
      <c r="CC4" s="415" t="s">
        <v>402</v>
      </c>
      <c r="CD4" s="437"/>
      <c r="CE4" s="438"/>
      <c r="CF4" s="414" t="s">
        <v>398</v>
      </c>
      <c r="CG4" s="415" t="s">
        <v>399</v>
      </c>
      <c r="CH4" s="415" t="s">
        <v>400</v>
      </c>
      <c r="CI4" s="415" t="s">
        <v>401</v>
      </c>
      <c r="CJ4" s="415" t="s">
        <v>402</v>
      </c>
      <c r="CK4" s="437"/>
      <c r="CL4" s="438"/>
      <c r="CM4" s="414" t="s">
        <v>398</v>
      </c>
      <c r="CN4" s="415" t="s">
        <v>399</v>
      </c>
      <c r="CO4" s="415" t="s">
        <v>400</v>
      </c>
      <c r="CP4" s="415" t="s">
        <v>401</v>
      </c>
      <c r="CQ4" s="415" t="s">
        <v>402</v>
      </c>
      <c r="CR4" s="437"/>
      <c r="CS4" s="438"/>
      <c r="CT4" s="439" t="s">
        <v>398</v>
      </c>
      <c r="CU4" s="415" t="s">
        <v>399</v>
      </c>
      <c r="CV4" s="415" t="s">
        <v>400</v>
      </c>
      <c r="CW4" s="415" t="s">
        <v>401</v>
      </c>
      <c r="CX4" s="415" t="s">
        <v>402</v>
      </c>
      <c r="CY4" s="437"/>
      <c r="CZ4" s="437"/>
      <c r="DA4" s="414" t="s">
        <v>398</v>
      </c>
      <c r="DB4" s="415" t="s">
        <v>399</v>
      </c>
      <c r="DC4" s="415" t="s">
        <v>400</v>
      </c>
      <c r="DD4" s="415" t="s">
        <v>401</v>
      </c>
      <c r="DE4" s="415" t="s">
        <v>402</v>
      </c>
      <c r="DF4" s="437"/>
      <c r="DG4" s="438"/>
      <c r="DH4" s="414" t="s">
        <v>398</v>
      </c>
      <c r="DI4" s="415" t="s">
        <v>399</v>
      </c>
      <c r="DJ4" s="415" t="s">
        <v>400</v>
      </c>
      <c r="DK4" s="415" t="s">
        <v>401</v>
      </c>
      <c r="DL4" s="415" t="s">
        <v>402</v>
      </c>
      <c r="DM4" s="437"/>
      <c r="DN4" s="438"/>
      <c r="DO4" s="414" t="s">
        <v>398</v>
      </c>
      <c r="DP4" s="415" t="s">
        <v>399</v>
      </c>
      <c r="DQ4" s="415" t="s">
        <v>400</v>
      </c>
      <c r="DR4" s="415" t="s">
        <v>401</v>
      </c>
      <c r="DS4" s="415" t="s">
        <v>402</v>
      </c>
      <c r="DT4" s="437"/>
      <c r="DU4" s="438"/>
      <c r="DV4" s="439" t="s">
        <v>398</v>
      </c>
      <c r="DW4" s="415" t="s">
        <v>399</v>
      </c>
      <c r="DX4" s="415" t="s">
        <v>400</v>
      </c>
      <c r="DY4" s="415" t="s">
        <v>401</v>
      </c>
      <c r="DZ4" s="415" t="s">
        <v>402</v>
      </c>
      <c r="EA4" s="437"/>
      <c r="EB4" s="437"/>
      <c r="EC4" s="414" t="s">
        <v>398</v>
      </c>
      <c r="ED4" s="415" t="s">
        <v>399</v>
      </c>
      <c r="EE4" s="415" t="s">
        <v>400</v>
      </c>
      <c r="EF4" s="415" t="s">
        <v>401</v>
      </c>
      <c r="EG4" s="415" t="s">
        <v>402</v>
      </c>
      <c r="EH4" s="437"/>
      <c r="EI4" s="438"/>
      <c r="EJ4" s="414" t="s">
        <v>398</v>
      </c>
      <c r="EK4" s="415" t="s">
        <v>399</v>
      </c>
      <c r="EL4" s="415" t="s">
        <v>400</v>
      </c>
      <c r="EM4" s="415" t="s">
        <v>401</v>
      </c>
      <c r="EN4" s="415" t="s">
        <v>402</v>
      </c>
      <c r="EO4" s="437"/>
      <c r="EP4" s="438"/>
      <c r="EQ4" s="414" t="s">
        <v>398</v>
      </c>
      <c r="ER4" s="415" t="s">
        <v>399</v>
      </c>
      <c r="ES4" s="415" t="s">
        <v>400</v>
      </c>
      <c r="ET4" s="415" t="s">
        <v>401</v>
      </c>
      <c r="EU4" s="415" t="s">
        <v>402</v>
      </c>
      <c r="EV4" s="437"/>
      <c r="EW4" s="438"/>
      <c r="EX4" s="414" t="s">
        <v>398</v>
      </c>
      <c r="EY4" s="415" t="s">
        <v>399</v>
      </c>
      <c r="EZ4" s="415" t="s">
        <v>400</v>
      </c>
      <c r="FA4" s="415" t="s">
        <v>401</v>
      </c>
      <c r="FB4" s="415" t="s">
        <v>402</v>
      </c>
      <c r="FC4" s="437"/>
      <c r="FD4" s="438"/>
      <c r="FE4" s="414" t="s">
        <v>398</v>
      </c>
      <c r="FF4" s="415" t="s">
        <v>399</v>
      </c>
      <c r="FG4" s="415" t="s">
        <v>400</v>
      </c>
      <c r="FH4" s="415" t="s">
        <v>401</v>
      </c>
      <c r="FI4" s="415" t="s">
        <v>402</v>
      </c>
      <c r="FJ4" s="437"/>
      <c r="FK4" s="438"/>
      <c r="FL4" s="748" t="s">
        <v>404</v>
      </c>
      <c r="FM4" s="748" t="s">
        <v>405</v>
      </c>
      <c r="FN4" s="748" t="s">
        <v>406</v>
      </c>
      <c r="FO4" s="748" t="s">
        <v>407</v>
      </c>
      <c r="FP4" s="748" t="s">
        <v>408</v>
      </c>
      <c r="FQ4" s="748"/>
    </row>
    <row r="5" spans="2:173" ht="18" customHeight="1">
      <c r="B5" s="760"/>
      <c r="C5" s="763"/>
      <c r="D5" s="766"/>
      <c r="E5" s="766"/>
      <c r="F5" s="413" t="s">
        <v>376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48"/>
      <c r="FM5" s="748"/>
      <c r="FN5" s="748"/>
      <c r="FO5" s="748"/>
      <c r="FP5" s="748"/>
      <c r="FQ5" s="748"/>
    </row>
    <row r="6" spans="2:173" ht="18" customHeight="1">
      <c r="B6" s="761"/>
      <c r="C6" s="764"/>
      <c r="D6" s="767"/>
      <c r="E6" s="767"/>
      <c r="F6" s="418" t="s">
        <v>409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49"/>
      <c r="FM6" s="749"/>
      <c r="FN6" s="749"/>
      <c r="FO6" s="749"/>
      <c r="FP6" s="749"/>
      <c r="FQ6" s="749"/>
    </row>
    <row r="7" spans="2:173" ht="15.75" customHeight="1">
      <c r="B7" s="421">
        <v>1</v>
      </c>
      <c r="C7" s="422" t="str">
        <f>IF(นักเรียน!C6="","",นักเรียน!C6)</f>
        <v>1526</v>
      </c>
      <c r="D7" s="423" t="str">
        <f>IF(นักเรียน!D6="","",นักเรียน!D6)</f>
        <v>1430800119384</v>
      </c>
      <c r="E7" s="424" t="str">
        <f>IF(นักเรียน!E6="","",นักเรียน!E6)</f>
        <v>เด็กชายจิรทีปต์  พวงมาลา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>
      <c r="B8" s="427">
        <v>2</v>
      </c>
      <c r="C8" s="428" t="str">
        <f>IF(นักเรียน!C7="","",นักเรียน!C7)</f>
        <v>1527</v>
      </c>
      <c r="D8" s="428" t="str">
        <f>IF(นักเรียน!D7="","",นักเรียน!D7)</f>
        <v>1439600135104</v>
      </c>
      <c r="E8" s="429" t="str">
        <f>IF(นักเรียน!E7="","",นักเรียน!E7)</f>
        <v>เด็กชายพีระศิลป์  นรสิงห์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>
      <c r="B9" s="427">
        <v>3</v>
      </c>
      <c r="C9" s="428" t="str">
        <f>IF(นักเรียน!C8="","",นักเรียน!C8)</f>
        <v>1528</v>
      </c>
      <c r="D9" s="428" t="str">
        <f>IF(นักเรียน!D8="","",นักเรียน!D8)</f>
        <v>1439600135198</v>
      </c>
      <c r="E9" s="429" t="str">
        <f>IF(นักเรียน!E8="","",นักเรียน!E8)</f>
        <v>เด็กชายภูผา  เศษจำปา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>
      <c r="B10" s="427">
        <v>4</v>
      </c>
      <c r="C10" s="428" t="str">
        <f>IF(นักเรียน!C9="","",นักเรียน!C9)</f>
        <v>1529</v>
      </c>
      <c r="D10" s="428" t="str">
        <f>IF(นักเรียน!D9="","",นักเรียน!D9)</f>
        <v>1430800119295</v>
      </c>
      <c r="E10" s="429" t="str">
        <f>IF(นักเรียน!E9="","",นักเรียน!E9)</f>
        <v>เด็กชายภูมิพันธ์  สมพงษ์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>
      <c r="B11" s="427">
        <v>5</v>
      </c>
      <c r="C11" s="428" t="str">
        <f>IF(นักเรียน!C10="","",นักเรียน!C10)</f>
        <v>1530</v>
      </c>
      <c r="D11" s="428" t="str">
        <f>IF(นักเรียน!D10="","",นักเรียน!D10)</f>
        <v>1439600134035</v>
      </c>
      <c r="E11" s="429" t="str">
        <f>IF(นักเรียน!E10="","",นักเรียน!E10)</f>
        <v>เด็กชายอดุลยวัฒน์  สอนนาง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>
      <c r="B12" s="427">
        <v>6</v>
      </c>
      <c r="C12" s="428" t="str">
        <f>IF(นักเรียน!C11="","",นักเรียน!C11)</f>
        <v>1536</v>
      </c>
      <c r="D12" s="428" t="str">
        <f>IF(นักเรียน!D11="","",นักเรียน!D11)</f>
        <v>1439600139363</v>
      </c>
      <c r="E12" s="429" t="str">
        <f>IF(นักเรียน!E11="","",นักเรียน!E11)</f>
        <v>เด็กชายชวัลวิทย์  อ่างมัจฉา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>
      <c r="B13" s="427">
        <v>7</v>
      </c>
      <c r="C13" s="428" t="str">
        <f>IF(นักเรียน!C12="","",นักเรียน!C12)</f>
        <v>1545</v>
      </c>
      <c r="D13" s="428" t="str">
        <f>IF(นักเรียน!D12="","",นักเรียน!D12)</f>
        <v>1629900982226</v>
      </c>
      <c r="E13" s="429" t="str">
        <f>IF(นักเรียน!E12="","",นักเรียน!E12)</f>
        <v>เด็กชายศักดิ์ดา  จันทะวงค์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>
      <c r="B14" s="427">
        <v>8</v>
      </c>
      <c r="C14" s="428" t="str">
        <f>IF(นักเรียน!C13="","",นักเรียน!C13)</f>
        <v>1616</v>
      </c>
      <c r="D14" s="428" t="str">
        <f>IF(นักเรียน!D13="","",นักเรียน!D13)</f>
        <v>G624100000761</v>
      </c>
      <c r="E14" s="429" t="str">
        <f>IF(นักเรียน!E13="","",นักเรียน!E13)</f>
        <v>เด็กชายแจ็คกี้  ระถิกา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>
      <c r="B15" s="427">
        <v>9</v>
      </c>
      <c r="C15" s="428" t="str">
        <f>IF(นักเรียน!C14="","",นักเรียน!C14)</f>
        <v>1531</v>
      </c>
      <c r="D15" s="428" t="str">
        <f>IF(นักเรียน!D14="","",นักเรียน!D14)</f>
        <v>1439600140302</v>
      </c>
      <c r="E15" s="429" t="str">
        <f>IF(นักเรียน!E14="","",นักเรียน!E14)</f>
        <v>เด็กหญิงธิราวัลย์  อ่อนตามา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>
      <c r="B16" s="427">
        <v>10</v>
      </c>
      <c r="C16" s="428" t="str">
        <f>IF(นักเรียน!C15="","",นักเรียน!C15)</f>
        <v>1532</v>
      </c>
      <c r="D16" s="428" t="str">
        <f>IF(นักเรียน!D15="","",นักเรียน!D15)</f>
        <v>1419902904909</v>
      </c>
      <c r="E16" s="429" t="str">
        <f>IF(นักเรียน!E15="","",นักเรียน!E15)</f>
        <v>เด็กหญิงนงนภัส  ติยะภา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>
      <c r="B17" s="427">
        <v>11</v>
      </c>
      <c r="C17" s="428" t="str">
        <f>IF(นักเรียน!C16="","",นักเรียน!C16)</f>
        <v>1533</v>
      </c>
      <c r="D17" s="428" t="str">
        <f>IF(นักเรียน!D16="","",นักเรียน!D16)</f>
        <v>1439600133896</v>
      </c>
      <c r="E17" s="429" t="str">
        <f>IF(นักเรียน!E16="","",นักเรียน!E16)</f>
        <v>เด็กหญิงปรารถณา  แสนรินทร์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>
      <c r="B18" s="427">
        <v>12</v>
      </c>
      <c r="C18" s="428" t="str">
        <f>IF(นักเรียน!C17="","",นักเรียน!C17)</f>
        <v>1538</v>
      </c>
      <c r="D18" s="428" t="str">
        <f>IF(นักเรียน!D17="","",นักเรียน!D17)</f>
        <v>1508700133896</v>
      </c>
      <c r="E18" s="429" t="str">
        <f>IF(นักเรียน!E17="","",นักเรียน!E17)</f>
        <v>เด็กหญิงอุษามณี  อินทะพิมพ์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>
      <c r="B19" s="427">
        <v>13</v>
      </c>
      <c r="C19" s="428" t="str">
        <f>IF(นักเรียน!C18="","",นักเรียน!C18)</f>
        <v>1592</v>
      </c>
      <c r="D19" s="428" t="str">
        <f>IF(นักเรียน!D18="","",นักเรียน!D18)</f>
        <v>1439600136208</v>
      </c>
      <c r="E19" s="429" t="str">
        <f>IF(นักเรียน!E18="","",นักเรียน!E18)</f>
        <v>เด็กหญิงกชกร  พิมพ์พงษ์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>
      <c r="B20" s="427">
        <v>14</v>
      </c>
      <c r="C20" s="428" t="str">
        <f>IF(นักเรียน!C19="","",นักเรียน!C19)</f>
        <v>1598</v>
      </c>
      <c r="D20" s="428" t="str">
        <f>IF(นักเรียน!D19="","",นักเรียน!D19)</f>
        <v>1439600145525</v>
      </c>
      <c r="E20" s="429" t="str">
        <f>IF(นักเรียน!E19="","",นักเรียน!E19)</f>
        <v>เด็กหญิงอภิรญาพร  นรสิงห์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>
      <c r="B21" s="427">
        <v>15</v>
      </c>
      <c r="C21" s="428" t="str">
        <f>IF(นักเรียน!C20="","",นักเรียน!C20)</f>
        <v>1641</v>
      </c>
      <c r="D21" s="428" t="str">
        <f>IF(นักเรียน!D20="","",นักเรียน!D20)</f>
        <v>1329000088491</v>
      </c>
      <c r="E21" s="429" t="str">
        <f>IF(นักเรียน!E20="","",นักเรียน!E20)</f>
        <v>เด็กหญิงกนกอร  เกษอินทร์</v>
      </c>
      <c r="F21" s="427">
        <f>IF(นักเรียน!E20="","",นักเรียน!B20)</f>
        <v>15</v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>
      <c r="B22" s="427">
        <v>16</v>
      </c>
      <c r="C22" s="428" t="str">
        <f>IF(นักเรียน!C21="","",นักเรียน!C21)</f>
        <v>1662</v>
      </c>
      <c r="D22" s="428">
        <f>IF(นักเรียน!D21="","",นักเรียน!D21)</f>
        <v>1801000169694</v>
      </c>
      <c r="E22" s="429" t="str">
        <f>IF(นักเรียน!E21="","",นักเรียน!E21)</f>
        <v>เด็กหญิงรุ่งอรุณรัศมี  จันทร์แจ่มศรี</v>
      </c>
      <c r="F22" s="427">
        <f>IF(นักเรียน!E21="","",นักเรียน!B21)</f>
        <v>16</v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>
      <c r="B23" s="427">
        <v>17</v>
      </c>
      <c r="C23" s="428" t="str">
        <f>IF(นักเรียน!C22="","",นักเรียน!C22)</f>
        <v>655</v>
      </c>
      <c r="D23" s="428" t="str">
        <f>IF(นักเรียน!D22="","",นักเรียน!D22)</f>
        <v>1430800118761</v>
      </c>
      <c r="E23" s="429" t="str">
        <f>IF(นักเรียน!E22="","",นักเรียน!E22)</f>
        <v>เด็กชายจักรภัทร  เสนาฤทธิ์</v>
      </c>
      <c r="F23" s="427">
        <f>IF(นักเรียน!E22="","",นักเรียน!B22)</f>
        <v>17</v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>
      <c r="B24" s="427">
        <v>18</v>
      </c>
      <c r="C24" s="428" t="str">
        <f>IF(นักเรียน!C23="","",นักเรียน!C23)</f>
        <v>656</v>
      </c>
      <c r="D24" s="428" t="str">
        <f>IF(นักเรียน!D23="","",นักเรียน!D23)</f>
        <v>1430800118931</v>
      </c>
      <c r="E24" s="429" t="str">
        <f>IF(นักเรียน!E23="","",นักเรียน!E23)</f>
        <v>เด็กชายธนวัต  มีศิลป์</v>
      </c>
      <c r="F24" s="427">
        <f>IF(นักเรียน!E23="","",นักเรียน!B23)</f>
        <v>18</v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>
      <c r="B25" s="427">
        <v>19</v>
      </c>
      <c r="C25" s="428" t="str">
        <f>IF(นักเรียน!C24="","",นักเรียน!C24)</f>
        <v>627</v>
      </c>
      <c r="D25" s="428" t="str">
        <f>IF(นักเรียน!D24="","",นักเรียน!D24)</f>
        <v>1439600144596</v>
      </c>
      <c r="E25" s="429" t="str">
        <f>IF(นักเรียน!E24="","",นักเรียน!E24)</f>
        <v>เด็กชายธนบูรณ์  พุทธชัย</v>
      </c>
      <c r="F25" s="427">
        <f>IF(นักเรียน!E24="","",นักเรียน!B24)</f>
        <v>19</v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>
      <c r="B26" s="427">
        <v>20</v>
      </c>
      <c r="C26" s="428" t="str">
        <f>IF(นักเรียน!C25="","",นักเรียน!C25)</f>
        <v>628</v>
      </c>
      <c r="D26" s="428" t="str">
        <f>IF(นักเรียน!D25="","",นักเรียน!D25)</f>
        <v>1419902915749</v>
      </c>
      <c r="E26" s="429" t="str">
        <f>IF(นักเรียน!E25="","",นักเรียน!E25)</f>
        <v>เด็กหญิงณัฐชา  มาตรรักษ์</v>
      </c>
      <c r="F26" s="427">
        <f>IF(นักเรียน!E25="","",นักเรียน!B25)</f>
        <v>20</v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57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FM4:FM6"/>
    <mergeCell ref="FN4:FN6"/>
    <mergeCell ref="FO4:FO6"/>
    <mergeCell ref="FP4:FP6"/>
    <mergeCell ref="FQ2:FQ6"/>
    <mergeCell ref="FM2:FP3"/>
  </mergeCells>
  <conditionalFormatting sqref="G7:FK56">
    <cfRule type="containsText" dxfId="119" priority="1" operator="containsText" text="ล">
      <formula>NOT(ISERROR(SEARCH("ล",G7)))</formula>
    </cfRule>
    <cfRule type="containsText" dxfId="118" priority="2" operator="containsText" text="ข">
      <formula>NOT(ISERROR(SEARCH("ข",G7)))</formula>
    </cfRule>
    <cfRule type="containsText" dxfId="117" priority="3" operator="containsText" text="ป">
      <formula>NOT(ISERROR(SEARCH("ป",G7)))</formula>
    </cfRule>
  </conditionalFormatting>
  <conditionalFormatting sqref="FP7:FP56">
    <cfRule type="cellIs" dxfId="116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>
      <c r="A1" s="405" t="s">
        <v>393</v>
      </c>
      <c r="C1" s="406" t="s">
        <v>410</v>
      </c>
      <c r="D1" s="407" t="s">
        <v>413</v>
      </c>
      <c r="E1" s="407"/>
      <c r="F1" s="407" t="s">
        <v>414</v>
      </c>
      <c r="G1" s="405">
        <v>1</v>
      </c>
      <c r="I1" s="407"/>
      <c r="J1" s="407" t="s">
        <v>415</v>
      </c>
      <c r="K1" s="407" t="s">
        <v>53</v>
      </c>
      <c r="N1" s="405">
        <v>5</v>
      </c>
      <c r="P1" s="409"/>
      <c r="Q1" s="407"/>
    </row>
    <row r="2" spans="1:19">
      <c r="A2" s="405" t="s">
        <v>416</v>
      </c>
      <c r="B2" s="405" t="s">
        <v>417</v>
      </c>
      <c r="C2" s="405" t="s">
        <v>418</v>
      </c>
      <c r="D2" s="407" t="s">
        <v>419</v>
      </c>
      <c r="E2" s="407" t="s">
        <v>7</v>
      </c>
      <c r="F2" s="407" t="s">
        <v>420</v>
      </c>
      <c r="G2" s="405">
        <v>2</v>
      </c>
      <c r="H2" s="405">
        <v>2558</v>
      </c>
      <c r="I2" s="407" t="s">
        <v>421</v>
      </c>
      <c r="J2" s="407" t="s">
        <v>47</v>
      </c>
      <c r="K2" s="405" t="s">
        <v>57</v>
      </c>
      <c r="L2" s="405">
        <v>0</v>
      </c>
      <c r="M2" s="405">
        <v>10</v>
      </c>
      <c r="N2" s="405">
        <v>10</v>
      </c>
      <c r="O2" s="409" t="s">
        <v>422</v>
      </c>
      <c r="P2" s="409" t="s">
        <v>357</v>
      </c>
      <c r="Q2" s="407" t="s">
        <v>423</v>
      </c>
      <c r="R2" s="407" t="s">
        <v>424</v>
      </c>
      <c r="S2" s="405" t="s">
        <v>240</v>
      </c>
    </row>
    <row r="3" spans="1:19">
      <c r="A3" s="405" t="s">
        <v>394</v>
      </c>
      <c r="B3" s="405" t="s">
        <v>62</v>
      </c>
      <c r="C3" s="405" t="s">
        <v>425</v>
      </c>
      <c r="D3" s="407" t="s">
        <v>426</v>
      </c>
      <c r="E3" s="407" t="s">
        <v>427</v>
      </c>
      <c r="F3" s="407" t="s">
        <v>27</v>
      </c>
      <c r="G3" s="405">
        <v>3</v>
      </c>
      <c r="H3" s="405">
        <v>2559</v>
      </c>
      <c r="I3" s="407" t="s">
        <v>428</v>
      </c>
      <c r="K3" s="405" t="s">
        <v>429</v>
      </c>
      <c r="L3" s="407">
        <v>1</v>
      </c>
      <c r="M3" s="405">
        <v>15</v>
      </c>
      <c r="N3" s="405">
        <v>15</v>
      </c>
      <c r="P3" s="409" t="s">
        <v>356</v>
      </c>
      <c r="Q3" s="407" t="s">
        <v>239</v>
      </c>
      <c r="S3" s="405" t="s">
        <v>237</v>
      </c>
    </row>
    <row r="4" spans="1:19">
      <c r="A4" s="405" t="s">
        <v>430</v>
      </c>
      <c r="B4" s="407" t="s">
        <v>431</v>
      </c>
      <c r="C4" s="407" t="s">
        <v>411</v>
      </c>
      <c r="D4" s="407" t="s">
        <v>432</v>
      </c>
      <c r="E4" s="407" t="s">
        <v>433</v>
      </c>
      <c r="F4" s="407" t="s">
        <v>434</v>
      </c>
      <c r="G4" s="405">
        <v>4</v>
      </c>
      <c r="H4" s="405">
        <v>2560</v>
      </c>
      <c r="I4" s="407" t="s">
        <v>435</v>
      </c>
      <c r="K4" s="405" t="s">
        <v>436</v>
      </c>
      <c r="L4" s="405">
        <v>2</v>
      </c>
      <c r="M4" s="405">
        <v>20</v>
      </c>
      <c r="N4" s="405">
        <v>20</v>
      </c>
      <c r="P4" s="409">
        <v>4</v>
      </c>
      <c r="S4" s="405" t="s">
        <v>437</v>
      </c>
    </row>
    <row r="5" spans="1:19">
      <c r="A5" s="405" t="s">
        <v>395</v>
      </c>
      <c r="B5" s="407" t="s">
        <v>438</v>
      </c>
      <c r="C5" s="408" t="s">
        <v>439</v>
      </c>
      <c r="D5" s="407" t="s">
        <v>36</v>
      </c>
      <c r="F5" s="407" t="s">
        <v>440</v>
      </c>
      <c r="G5" s="405">
        <v>5</v>
      </c>
      <c r="H5" s="405">
        <v>2561</v>
      </c>
      <c r="I5" s="407" t="s">
        <v>441</v>
      </c>
      <c r="K5" s="405" t="s">
        <v>442</v>
      </c>
      <c r="L5" s="407"/>
      <c r="M5" s="405">
        <v>25</v>
      </c>
      <c r="N5" s="405">
        <v>25</v>
      </c>
      <c r="P5" s="410">
        <v>3.5</v>
      </c>
      <c r="Q5" s="407" t="s">
        <v>443</v>
      </c>
    </row>
    <row r="6" spans="1:19">
      <c r="A6" s="405" t="s">
        <v>444</v>
      </c>
      <c r="B6" s="407" t="s">
        <v>68</v>
      </c>
      <c r="D6" s="407" t="s">
        <v>445</v>
      </c>
      <c r="F6" s="407" t="s">
        <v>446</v>
      </c>
      <c r="G6" s="405">
        <v>6</v>
      </c>
      <c r="H6" s="405">
        <v>2562</v>
      </c>
      <c r="I6" s="407" t="s">
        <v>31</v>
      </c>
      <c r="K6" s="405" t="s">
        <v>431</v>
      </c>
      <c r="M6" s="405">
        <v>30</v>
      </c>
      <c r="N6" s="405">
        <v>30</v>
      </c>
      <c r="P6" s="411">
        <v>3</v>
      </c>
      <c r="Q6" s="407" t="s">
        <v>447</v>
      </c>
    </row>
    <row r="7" spans="1:19">
      <c r="A7" s="405" t="s">
        <v>448</v>
      </c>
      <c r="B7" s="407" t="s">
        <v>449</v>
      </c>
      <c r="D7" s="407" t="s">
        <v>450</v>
      </c>
      <c r="F7" s="407" t="s">
        <v>451</v>
      </c>
      <c r="G7" s="405">
        <v>7</v>
      </c>
      <c r="H7" s="405">
        <v>2563</v>
      </c>
      <c r="I7" s="407" t="s">
        <v>452</v>
      </c>
      <c r="K7" s="405" t="s">
        <v>68</v>
      </c>
      <c r="M7" s="405">
        <v>35</v>
      </c>
      <c r="N7" s="405">
        <v>35</v>
      </c>
      <c r="P7" s="411">
        <v>2.5</v>
      </c>
    </row>
    <row r="8" spans="1:19">
      <c r="A8" s="405" t="s">
        <v>453</v>
      </c>
      <c r="B8" s="407" t="s">
        <v>454</v>
      </c>
      <c r="D8" s="407" t="s">
        <v>455</v>
      </c>
      <c r="F8" s="407" t="s">
        <v>456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>
      <c r="A9" s="405" t="s">
        <v>385</v>
      </c>
      <c r="D9" s="407" t="s">
        <v>457</v>
      </c>
      <c r="F9" s="407" t="s">
        <v>458</v>
      </c>
      <c r="G9" s="405">
        <v>9</v>
      </c>
      <c r="H9" s="405">
        <v>2565</v>
      </c>
      <c r="I9" s="407" t="s">
        <v>459</v>
      </c>
      <c r="K9" s="405" t="s">
        <v>460</v>
      </c>
      <c r="M9" s="405">
        <v>45</v>
      </c>
      <c r="N9" s="405">
        <v>45</v>
      </c>
      <c r="P9" s="411">
        <v>1.5</v>
      </c>
    </row>
    <row r="10" spans="1:19">
      <c r="A10" s="405" t="s">
        <v>412</v>
      </c>
      <c r="D10" s="407" t="s">
        <v>461</v>
      </c>
      <c r="F10" s="407" t="s">
        <v>462</v>
      </c>
      <c r="G10" s="405">
        <v>10</v>
      </c>
      <c r="H10" s="405">
        <v>2566</v>
      </c>
      <c r="I10" s="407" t="s">
        <v>463</v>
      </c>
      <c r="K10" s="405" t="s">
        <v>464</v>
      </c>
      <c r="M10" s="405">
        <v>50</v>
      </c>
      <c r="N10" s="405">
        <v>50</v>
      </c>
      <c r="P10" s="411">
        <v>1</v>
      </c>
    </row>
    <row r="11" spans="1:19">
      <c r="A11" s="405" t="s">
        <v>386</v>
      </c>
      <c r="D11" s="405" t="s">
        <v>354</v>
      </c>
      <c r="F11" s="407" t="s">
        <v>465</v>
      </c>
      <c r="G11" s="405">
        <v>11</v>
      </c>
      <c r="H11" s="405">
        <v>2567</v>
      </c>
      <c r="I11" s="407" t="s">
        <v>466</v>
      </c>
      <c r="K11" s="405" t="s">
        <v>467</v>
      </c>
      <c r="M11" s="405">
        <v>55</v>
      </c>
      <c r="N11" s="405">
        <v>55</v>
      </c>
      <c r="P11" s="411">
        <v>0</v>
      </c>
      <c r="R11" s="409"/>
    </row>
    <row r="12" spans="1:19">
      <c r="A12" s="405" t="s">
        <v>468</v>
      </c>
      <c r="D12" s="407" t="s">
        <v>469</v>
      </c>
      <c r="F12" s="407" t="s">
        <v>470</v>
      </c>
      <c r="G12" s="405">
        <v>12</v>
      </c>
      <c r="H12" s="405">
        <v>2568</v>
      </c>
      <c r="I12" s="407" t="s">
        <v>471</v>
      </c>
      <c r="M12" s="405">
        <v>60</v>
      </c>
      <c r="N12" s="405">
        <v>60</v>
      </c>
      <c r="P12" s="409" t="s">
        <v>472</v>
      </c>
      <c r="R12" s="409"/>
    </row>
    <row r="13" spans="1:19">
      <c r="A13" s="405" t="s">
        <v>387</v>
      </c>
      <c r="D13" s="407" t="s">
        <v>473</v>
      </c>
      <c r="G13" s="405">
        <v>13</v>
      </c>
      <c r="H13" s="405">
        <v>2569</v>
      </c>
      <c r="I13" s="407" t="s">
        <v>474</v>
      </c>
      <c r="K13" s="405" t="s">
        <v>475</v>
      </c>
      <c r="M13" s="405">
        <v>65</v>
      </c>
      <c r="N13" s="405">
        <v>65</v>
      </c>
      <c r="P13" s="409" t="s">
        <v>476</v>
      </c>
      <c r="R13" s="409"/>
    </row>
    <row r="14" spans="1:19">
      <c r="A14" s="405" t="s">
        <v>477</v>
      </c>
      <c r="D14" s="407" t="s">
        <v>478</v>
      </c>
      <c r="G14" s="405">
        <v>14</v>
      </c>
      <c r="H14" s="405">
        <v>2570</v>
      </c>
      <c r="I14" s="407" t="s">
        <v>479</v>
      </c>
      <c r="M14" s="405">
        <v>70</v>
      </c>
      <c r="N14" s="405">
        <v>70</v>
      </c>
      <c r="P14" s="409" t="s">
        <v>480</v>
      </c>
    </row>
    <row r="15" spans="1:19">
      <c r="A15" s="405" t="s">
        <v>388</v>
      </c>
      <c r="G15" s="405">
        <v>15</v>
      </c>
      <c r="H15" s="405">
        <v>2571</v>
      </c>
      <c r="M15" s="405">
        <v>75</v>
      </c>
      <c r="N15" s="405">
        <v>75</v>
      </c>
    </row>
    <row r="16" spans="1:19">
      <c r="A16" s="405" t="s">
        <v>481</v>
      </c>
      <c r="G16" s="405">
        <v>16</v>
      </c>
      <c r="H16" s="405">
        <v>2572</v>
      </c>
      <c r="M16" s="405">
        <v>80</v>
      </c>
      <c r="N16" s="405">
        <v>80</v>
      </c>
    </row>
    <row r="17" spans="1:14">
      <c r="A17" s="405" t="s">
        <v>389</v>
      </c>
      <c r="G17" s="405">
        <v>17</v>
      </c>
      <c r="H17" s="405">
        <v>2573</v>
      </c>
      <c r="M17" s="405">
        <v>85</v>
      </c>
      <c r="N17" s="405">
        <v>85</v>
      </c>
    </row>
    <row r="18" spans="1:14">
      <c r="A18" s="405" t="s">
        <v>482</v>
      </c>
      <c r="G18" s="405">
        <v>18</v>
      </c>
      <c r="H18" s="405">
        <v>2574</v>
      </c>
      <c r="M18" s="405">
        <v>90</v>
      </c>
      <c r="N18" s="405">
        <v>90</v>
      </c>
    </row>
    <row r="19" spans="1:14">
      <c r="A19" s="405" t="s">
        <v>390</v>
      </c>
      <c r="G19" s="405">
        <v>19</v>
      </c>
      <c r="H19" s="405">
        <v>2575</v>
      </c>
      <c r="M19" s="405">
        <v>95</v>
      </c>
    </row>
    <row r="20" spans="1:14">
      <c r="A20" s="405" t="s">
        <v>483</v>
      </c>
      <c r="G20" s="405">
        <v>20</v>
      </c>
      <c r="M20" s="405">
        <v>100</v>
      </c>
    </row>
    <row r="21" spans="1:14">
      <c r="A21" s="405" t="s">
        <v>391</v>
      </c>
      <c r="G21" s="405">
        <v>21</v>
      </c>
    </row>
    <row r="22" spans="1:14">
      <c r="A22" s="405" t="s">
        <v>484</v>
      </c>
      <c r="G22" s="405">
        <v>22</v>
      </c>
    </row>
    <row r="23" spans="1:14">
      <c r="A23" s="405" t="s">
        <v>392</v>
      </c>
      <c r="G23" s="405">
        <v>23</v>
      </c>
    </row>
    <row r="24" spans="1:14">
      <c r="A24" s="405" t="s">
        <v>485</v>
      </c>
      <c r="G24" s="405">
        <v>24</v>
      </c>
    </row>
    <row r="25" spans="1:14">
      <c r="G25" s="405">
        <v>25</v>
      </c>
    </row>
    <row r="26" spans="1:14">
      <c r="G26" s="405">
        <v>26</v>
      </c>
    </row>
    <row r="27" spans="1:14">
      <c r="G27" s="405">
        <v>27</v>
      </c>
    </row>
    <row r="28" spans="1:14">
      <c r="G28" s="405">
        <v>28</v>
      </c>
    </row>
    <row r="29" spans="1:14">
      <c r="G29" s="405">
        <v>29</v>
      </c>
    </row>
    <row r="30" spans="1:14">
      <c r="G30" s="405">
        <v>30</v>
      </c>
    </row>
    <row r="31" spans="1:14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>
      <c r="F1" s="167" t="s">
        <v>486</v>
      </c>
    </row>
    <row r="2" spans="2:52" ht="18" customHeight="1">
      <c r="B2" s="771" t="s">
        <v>279</v>
      </c>
      <c r="C2" s="771" t="s">
        <v>379</v>
      </c>
      <c r="D2" s="773" t="s">
        <v>380</v>
      </c>
      <c r="E2" s="260"/>
      <c r="F2" s="780" t="str">
        <f>"การวัดผลระหว่างเรียน รายวิชา "&amp;Home!C11&amp;" "&amp;Home!C12</f>
        <v>การวัดผลระหว่างเรียน รายวิชา ประวัติศาสตร์ ส 15101</v>
      </c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781"/>
      <c r="S2" s="781"/>
      <c r="T2" s="781"/>
      <c r="U2" s="781"/>
      <c r="V2" s="781"/>
      <c r="W2" s="781"/>
      <c r="X2" s="781"/>
      <c r="Y2" s="781"/>
      <c r="Z2" s="782"/>
      <c r="AA2" s="780" t="str">
        <f>F2</f>
        <v>การวัดผลระหว่างเรียน รายวิชา ประวัติศาสตร์ ส 15101</v>
      </c>
      <c r="AB2" s="781"/>
      <c r="AC2" s="781"/>
      <c r="AD2" s="781"/>
      <c r="AE2" s="781"/>
      <c r="AF2" s="781"/>
      <c r="AG2" s="781"/>
      <c r="AH2" s="781"/>
      <c r="AI2" s="781"/>
      <c r="AJ2" s="781"/>
      <c r="AK2" s="781"/>
      <c r="AL2" s="781"/>
      <c r="AM2" s="781"/>
      <c r="AN2" s="781"/>
      <c r="AO2" s="781"/>
      <c r="AP2" s="781"/>
      <c r="AQ2" s="783" t="s">
        <v>487</v>
      </c>
      <c r="AR2" s="784"/>
      <c r="AS2" s="784"/>
      <c r="AT2" s="784"/>
      <c r="AU2" s="784"/>
      <c r="AV2" s="784"/>
      <c r="AW2" s="785"/>
      <c r="AX2" s="776" t="s">
        <v>488</v>
      </c>
      <c r="AY2" s="777" t="str">
        <f>IF(เกณฑ์!$N$19="ACT","ผลการประเมิน","ระดับผลการเรียน")</f>
        <v>ระดับผลการเรียน</v>
      </c>
      <c r="AZ2" s="769" t="s">
        <v>489</v>
      </c>
    </row>
    <row r="3" spans="2:52" s="166" customFormat="1" ht="18" customHeight="1">
      <c r="B3" s="771"/>
      <c r="C3" s="771"/>
      <c r="D3" s="773"/>
      <c r="E3" s="262"/>
      <c r="F3" s="786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87"/>
      <c r="H3" s="787"/>
      <c r="I3" s="787"/>
      <c r="J3" s="787"/>
      <c r="K3" s="787"/>
      <c r="L3" s="787"/>
      <c r="M3" s="787"/>
      <c r="N3" s="787"/>
      <c r="O3" s="787"/>
      <c r="P3" s="787"/>
      <c r="Q3" s="787"/>
      <c r="R3" s="787"/>
      <c r="S3" s="787"/>
      <c r="T3" s="787"/>
      <c r="U3" s="787"/>
      <c r="V3" s="787"/>
      <c r="W3" s="787"/>
      <c r="X3" s="787"/>
      <c r="Y3" s="787"/>
      <c r="Z3" s="788"/>
      <c r="AA3" s="789" t="str">
        <f>F3</f>
        <v>คะแนนหน่วยการเรียนรู้ ภาคเรียนที่ ตลอดปี</v>
      </c>
      <c r="AB3" s="790"/>
      <c r="AC3" s="790"/>
      <c r="AD3" s="790"/>
      <c r="AE3" s="790"/>
      <c r="AF3" s="790"/>
      <c r="AG3" s="790"/>
      <c r="AH3" s="790"/>
      <c r="AI3" s="790"/>
      <c r="AJ3" s="790"/>
      <c r="AK3" s="791"/>
      <c r="AL3" s="786" t="s">
        <v>490</v>
      </c>
      <c r="AM3" s="787"/>
      <c r="AN3" s="787"/>
      <c r="AO3" s="788"/>
      <c r="AP3" s="391" t="s">
        <v>491</v>
      </c>
      <c r="AQ3" s="792" t="s">
        <v>492</v>
      </c>
      <c r="AR3" s="793"/>
      <c r="AS3" s="793"/>
      <c r="AT3" s="794"/>
      <c r="AU3" s="795" t="s">
        <v>493</v>
      </c>
      <c r="AV3" s="796"/>
      <c r="AW3" s="391" t="s">
        <v>491</v>
      </c>
      <c r="AX3" s="776"/>
      <c r="AY3" s="778"/>
      <c r="AZ3" s="769"/>
    </row>
    <row r="4" spans="2:52" ht="18" customHeight="1">
      <c r="B4" s="771"/>
      <c r="C4" s="771"/>
      <c r="D4" s="774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494</v>
      </c>
      <c r="AK4" s="292" t="s">
        <v>491</v>
      </c>
      <c r="AL4" s="380" t="s">
        <v>495</v>
      </c>
      <c r="AM4" s="381" t="s">
        <v>496</v>
      </c>
      <c r="AN4" s="307" t="s">
        <v>494</v>
      </c>
      <c r="AO4" s="308" t="s">
        <v>491</v>
      </c>
      <c r="AP4" s="392" t="s">
        <v>497</v>
      </c>
      <c r="AQ4" s="338" t="s">
        <v>495</v>
      </c>
      <c r="AR4" s="339" t="s">
        <v>496</v>
      </c>
      <c r="AS4" s="277" t="s">
        <v>494</v>
      </c>
      <c r="AT4" s="393" t="s">
        <v>491</v>
      </c>
      <c r="AU4" s="393" t="str">
        <f>IF(เกณฑ์!F7="","",เกณฑ์!F7&amp;"%")</f>
        <v/>
      </c>
      <c r="AV4" s="393" t="s">
        <v>491</v>
      </c>
      <c r="AW4" s="392" t="s">
        <v>497</v>
      </c>
      <c r="AX4" s="776"/>
      <c r="AY4" s="778"/>
      <c r="AZ4" s="769"/>
    </row>
    <row r="5" spans="2:52" ht="18" customHeight="1">
      <c r="B5" s="772"/>
      <c r="C5" s="772"/>
      <c r="D5" s="775"/>
      <c r="E5" s="267" t="s">
        <v>498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779"/>
      <c r="AZ5" s="770"/>
    </row>
    <row r="6" spans="2:52" ht="15.75" customHeight="1">
      <c r="B6" s="271">
        <v>1</v>
      </c>
      <c r="C6" s="272" t="str">
        <f>IF(นักเรียน!C6="","",นักเรียน!C6)</f>
        <v>1526</v>
      </c>
      <c r="D6" s="799" t="str">
        <f>IF(นักเรียน!E6="","",นักเรียน!E6)</f>
        <v>เด็กชายจิรทีปต์  พวงมาลา</v>
      </c>
      <c r="E6" s="800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>
      <c r="B7" s="276">
        <v>2</v>
      </c>
      <c r="C7" s="277" t="str">
        <f>IF(นักเรียน!C7="","",นักเรียน!C7)</f>
        <v>1527</v>
      </c>
      <c r="D7" s="797" t="str">
        <f>IF(นักเรียน!E7="","",นักเรียน!E7)</f>
        <v>เด็กชายพีระศิลป์  นรสิงห์</v>
      </c>
      <c r="E7" s="798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>
      <c r="B8" s="276">
        <v>3</v>
      </c>
      <c r="C8" s="277" t="str">
        <f>IF(นักเรียน!C8="","",นักเรียน!C8)</f>
        <v>1528</v>
      </c>
      <c r="D8" s="797" t="str">
        <f>IF(นักเรียน!E8="","",นักเรียน!E8)</f>
        <v>เด็กชายภูผา  เศษจำปา</v>
      </c>
      <c r="E8" s="798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>
      <c r="B9" s="276">
        <v>4</v>
      </c>
      <c r="C9" s="277" t="str">
        <f>IF(นักเรียน!C9="","",นักเรียน!C9)</f>
        <v>1529</v>
      </c>
      <c r="D9" s="797" t="str">
        <f>IF(นักเรียน!E9="","",นักเรียน!E9)</f>
        <v>เด็กชายภูมิพันธ์  สมพงษ์</v>
      </c>
      <c r="E9" s="798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>
      <c r="B10" s="276">
        <v>5</v>
      </c>
      <c r="C10" s="277" t="str">
        <f>IF(นักเรียน!C10="","",นักเรียน!C10)</f>
        <v>1530</v>
      </c>
      <c r="D10" s="797" t="str">
        <f>IF(นักเรียน!E10="","",นักเรียน!E10)</f>
        <v>เด็กชายอดุลยวัฒน์  สอนนาง</v>
      </c>
      <c r="E10" s="798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>
      <c r="B11" s="276">
        <v>6</v>
      </c>
      <c r="C11" s="277" t="str">
        <f>IF(นักเรียน!C11="","",นักเรียน!C11)</f>
        <v>1536</v>
      </c>
      <c r="D11" s="797" t="str">
        <f>IF(นักเรียน!E11="","",นักเรียน!E11)</f>
        <v>เด็กชายชวัลวิทย์  อ่างมัจฉา</v>
      </c>
      <c r="E11" s="798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>
      <c r="B12" s="276">
        <v>7</v>
      </c>
      <c r="C12" s="277" t="str">
        <f>IF(นักเรียน!C12="","",นักเรียน!C12)</f>
        <v>1545</v>
      </c>
      <c r="D12" s="797" t="str">
        <f>IF(นักเรียน!E12="","",นักเรียน!E12)</f>
        <v>เด็กชายศักดิ์ดา  จันทะวงค์</v>
      </c>
      <c r="E12" s="798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>
      <c r="B13" s="276">
        <v>8</v>
      </c>
      <c r="C13" s="277" t="str">
        <f>IF(นักเรียน!C13="","",นักเรียน!C13)</f>
        <v>1616</v>
      </c>
      <c r="D13" s="797" t="str">
        <f>IF(นักเรียน!E13="","",นักเรียน!E13)</f>
        <v>เด็กชายแจ็คกี้  ระถิกา</v>
      </c>
      <c r="E13" s="798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>
      <c r="B14" s="276">
        <v>9</v>
      </c>
      <c r="C14" s="277" t="str">
        <f>IF(นักเรียน!C14="","",นักเรียน!C14)</f>
        <v>1531</v>
      </c>
      <c r="D14" s="797" t="str">
        <f>IF(นักเรียน!E14="","",นักเรียน!E14)</f>
        <v>เด็กหญิงธิราวัลย์  อ่อนตามา</v>
      </c>
      <c r="E14" s="798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>
      <c r="B15" s="276">
        <v>10</v>
      </c>
      <c r="C15" s="277" t="str">
        <f>IF(นักเรียน!C15="","",นักเรียน!C15)</f>
        <v>1532</v>
      </c>
      <c r="D15" s="797" t="str">
        <f>IF(นักเรียน!E15="","",นักเรียน!E15)</f>
        <v>เด็กหญิงนงนภัส  ติยะภา</v>
      </c>
      <c r="E15" s="798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>
      <c r="B16" s="276">
        <v>11</v>
      </c>
      <c r="C16" s="277" t="str">
        <f>IF(นักเรียน!C16="","",นักเรียน!C16)</f>
        <v>1533</v>
      </c>
      <c r="D16" s="797" t="str">
        <f>IF(นักเรียน!E16="","",นักเรียน!E16)</f>
        <v>เด็กหญิงปรารถณา  แสนรินทร์</v>
      </c>
      <c r="E16" s="798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>
      <c r="B17" s="276">
        <v>12</v>
      </c>
      <c r="C17" s="277" t="str">
        <f>IF(นักเรียน!C17="","",นักเรียน!C17)</f>
        <v>1538</v>
      </c>
      <c r="D17" s="797" t="str">
        <f>IF(นักเรียน!E17="","",นักเรียน!E17)</f>
        <v>เด็กหญิงอุษามณี  อินทะพิมพ์</v>
      </c>
      <c r="E17" s="798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>
      <c r="B18" s="276">
        <v>13</v>
      </c>
      <c r="C18" s="277" t="str">
        <f>IF(นักเรียน!C18="","",นักเรียน!C18)</f>
        <v>1592</v>
      </c>
      <c r="D18" s="797" t="str">
        <f>IF(นักเรียน!E18="","",นักเรียน!E18)</f>
        <v>เด็กหญิงกชกร  พิมพ์พงษ์</v>
      </c>
      <c r="E18" s="798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>
      <c r="B19" s="276">
        <v>14</v>
      </c>
      <c r="C19" s="277" t="str">
        <f>IF(นักเรียน!C19="","",นักเรียน!C19)</f>
        <v>1598</v>
      </c>
      <c r="D19" s="797" t="str">
        <f>IF(นักเรียน!E19="","",นักเรียน!E19)</f>
        <v>เด็กหญิงอภิรญาพร  นรสิงห์</v>
      </c>
      <c r="E19" s="798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>
      <c r="B20" s="276">
        <v>15</v>
      </c>
      <c r="C20" s="277" t="str">
        <f>IF(นักเรียน!C20="","",นักเรียน!C20)</f>
        <v>1641</v>
      </c>
      <c r="D20" s="797" t="str">
        <f>IF(นักเรียน!E20="","",นักเรียน!E20)</f>
        <v>เด็กหญิงกนกอร  เกษอินทร์</v>
      </c>
      <c r="E20" s="798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>
      <c r="B21" s="276">
        <v>16</v>
      </c>
      <c r="C21" s="277" t="str">
        <f>IF(นักเรียน!C21="","",นักเรียน!C21)</f>
        <v>1662</v>
      </c>
      <c r="D21" s="797" t="str">
        <f>IF(นักเรียน!E21="","",นักเรียน!E21)</f>
        <v>เด็กหญิงรุ่งอรุณรัศมี  จันทร์แจ่มศรี</v>
      </c>
      <c r="E21" s="798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>
      <c r="B22" s="276">
        <v>17</v>
      </c>
      <c r="C22" s="277" t="str">
        <f>IF(นักเรียน!C22="","",นักเรียน!C22)</f>
        <v>655</v>
      </c>
      <c r="D22" s="797" t="str">
        <f>IF(นักเรียน!E22="","",นักเรียน!E22)</f>
        <v>เด็กชายจักรภัทร  เสนาฤทธิ์</v>
      </c>
      <c r="E22" s="798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>
      <c r="B23" s="276">
        <v>18</v>
      </c>
      <c r="C23" s="277" t="str">
        <f>IF(นักเรียน!C23="","",นักเรียน!C23)</f>
        <v>656</v>
      </c>
      <c r="D23" s="797" t="str">
        <f>IF(นักเรียน!E23="","",นักเรียน!E23)</f>
        <v>เด็กชายธนวัต  มีศิลป์</v>
      </c>
      <c r="E23" s="798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>
      <c r="B24" s="276">
        <v>19</v>
      </c>
      <c r="C24" s="277" t="str">
        <f>IF(นักเรียน!C24="","",นักเรียน!C24)</f>
        <v>627</v>
      </c>
      <c r="D24" s="797" t="str">
        <f>IF(นักเรียน!E24="","",นักเรียน!E24)</f>
        <v>เด็กชายธนบูรณ์  พุทธชัย</v>
      </c>
      <c r="E24" s="798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>
      <c r="B25" s="276">
        <v>20</v>
      </c>
      <c r="C25" s="277" t="str">
        <f>IF(นักเรียน!C25="","",นักเรียน!C25)</f>
        <v>628</v>
      </c>
      <c r="D25" s="797" t="str">
        <f>IF(นักเรียน!E25="","",นักเรียน!E25)</f>
        <v>เด็กหญิงณัฐชา  มาตรรักษ์</v>
      </c>
      <c r="E25" s="798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>
      <c r="B26" s="276">
        <v>21</v>
      </c>
      <c r="C26" s="277" t="str">
        <f>IF(นักเรียน!C26="","",นักเรียน!C26)</f>
        <v/>
      </c>
      <c r="D26" s="797" t="str">
        <f>IF(นักเรียน!E26="","",นักเรียน!E26)</f>
        <v/>
      </c>
      <c r="E26" s="798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>
      <c r="B27" s="276">
        <v>22</v>
      </c>
      <c r="C27" s="277" t="str">
        <f>IF(นักเรียน!C27="","",นักเรียน!C27)</f>
        <v/>
      </c>
      <c r="D27" s="797" t="str">
        <f>IF(นักเรียน!E27="","",นักเรียน!E27)</f>
        <v/>
      </c>
      <c r="E27" s="798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>
      <c r="B28" s="276">
        <v>23</v>
      </c>
      <c r="C28" s="277" t="str">
        <f>IF(นักเรียน!C28="","",นักเรียน!C28)</f>
        <v/>
      </c>
      <c r="D28" s="797" t="str">
        <f>IF(นักเรียน!E28="","",นักเรียน!E28)</f>
        <v/>
      </c>
      <c r="E28" s="798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>
      <c r="B29" s="276">
        <v>24</v>
      </c>
      <c r="C29" s="277" t="str">
        <f>IF(นักเรียน!C29="","",นักเรียน!C29)</f>
        <v/>
      </c>
      <c r="D29" s="797" t="str">
        <f>IF(นักเรียน!E29="","",นักเรียน!E29)</f>
        <v/>
      </c>
      <c r="E29" s="798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>
      <c r="B30" s="276">
        <v>25</v>
      </c>
      <c r="C30" s="277" t="str">
        <f>IF(นักเรียน!C30="","",นักเรียน!C30)</f>
        <v/>
      </c>
      <c r="D30" s="797" t="str">
        <f>IF(นักเรียน!E30="","",นักเรียน!E30)</f>
        <v/>
      </c>
      <c r="E30" s="798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>
      <c r="B31" s="276">
        <v>26</v>
      </c>
      <c r="C31" s="277" t="str">
        <f>IF(นักเรียน!C31="","",นักเรียน!C31)</f>
        <v/>
      </c>
      <c r="D31" s="797" t="str">
        <f>IF(นักเรียน!E31="","",นักเรียน!E31)</f>
        <v/>
      </c>
      <c r="E31" s="798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>
      <c r="B32" s="276">
        <v>27</v>
      </c>
      <c r="C32" s="277" t="str">
        <f>IF(นักเรียน!C32="","",นักเรียน!C32)</f>
        <v/>
      </c>
      <c r="D32" s="797" t="str">
        <f>IF(นักเรียน!E32="","",นักเรียน!E32)</f>
        <v/>
      </c>
      <c r="E32" s="798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>
      <c r="B33" s="276">
        <v>28</v>
      </c>
      <c r="C33" s="277" t="str">
        <f>IF(นักเรียน!C33="","",นักเรียน!C33)</f>
        <v/>
      </c>
      <c r="D33" s="797" t="str">
        <f>IF(นักเรียน!E33="","",นักเรียน!E33)</f>
        <v/>
      </c>
      <c r="E33" s="798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>
      <c r="B34" s="276">
        <v>29</v>
      </c>
      <c r="C34" s="277" t="str">
        <f>IF(นักเรียน!C34="","",นักเรียน!C34)</f>
        <v/>
      </c>
      <c r="D34" s="797" t="str">
        <f>IF(นักเรียน!E34="","",นักเรียน!E34)</f>
        <v/>
      </c>
      <c r="E34" s="798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>
      <c r="B35" s="276">
        <v>30</v>
      </c>
      <c r="C35" s="277" t="str">
        <f>IF(นักเรียน!C35="","",นักเรียน!C35)</f>
        <v/>
      </c>
      <c r="D35" s="797" t="str">
        <f>IF(นักเรียน!E35="","",นักเรียน!E35)</f>
        <v/>
      </c>
      <c r="E35" s="798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>
      <c r="B36" s="276">
        <v>31</v>
      </c>
      <c r="C36" s="277" t="str">
        <f>IF(นักเรียน!C36="","",นักเรียน!C36)</f>
        <v/>
      </c>
      <c r="D36" s="797" t="str">
        <f>IF(นักเรียน!E36="","",นักเรียน!E36)</f>
        <v/>
      </c>
      <c r="E36" s="798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>
      <c r="B37" s="276">
        <v>32</v>
      </c>
      <c r="C37" s="277" t="str">
        <f>IF(นักเรียน!C37="","",นักเรียน!C37)</f>
        <v/>
      </c>
      <c r="D37" s="797" t="str">
        <f>IF(นักเรียน!E37="","",นักเรียน!E37)</f>
        <v/>
      </c>
      <c r="E37" s="798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>
      <c r="B38" s="276">
        <v>33</v>
      </c>
      <c r="C38" s="277" t="str">
        <f>IF(นักเรียน!C38="","",นักเรียน!C38)</f>
        <v/>
      </c>
      <c r="D38" s="797" t="str">
        <f>IF(นักเรียน!E38="","",นักเรียน!E38)</f>
        <v/>
      </c>
      <c r="E38" s="798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>
      <c r="B39" s="276">
        <v>34</v>
      </c>
      <c r="C39" s="277" t="str">
        <f>IF(นักเรียน!C39="","",นักเรียน!C39)</f>
        <v/>
      </c>
      <c r="D39" s="797" t="str">
        <f>IF(นักเรียน!E39="","",นักเรียน!E39)</f>
        <v/>
      </c>
      <c r="E39" s="798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>
      <c r="B40" s="276">
        <v>35</v>
      </c>
      <c r="C40" s="277" t="str">
        <f>IF(นักเรียน!C40="","",นักเรียน!C40)</f>
        <v/>
      </c>
      <c r="D40" s="797" t="str">
        <f>IF(นักเรียน!E40="","",นักเรียน!E40)</f>
        <v/>
      </c>
      <c r="E40" s="798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>
      <c r="B41" s="276">
        <v>36</v>
      </c>
      <c r="C41" s="277" t="str">
        <f>IF(นักเรียน!C41="","",นักเรียน!C41)</f>
        <v/>
      </c>
      <c r="D41" s="797" t="str">
        <f>IF(นักเรียน!E41="","",นักเรียน!E41)</f>
        <v/>
      </c>
      <c r="E41" s="798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>
      <c r="B42" s="276">
        <v>37</v>
      </c>
      <c r="C42" s="277" t="str">
        <f>IF(นักเรียน!C42="","",นักเรียน!C42)</f>
        <v/>
      </c>
      <c r="D42" s="797" t="str">
        <f>IF(นักเรียน!E42="","",นักเรียน!E42)</f>
        <v/>
      </c>
      <c r="E42" s="798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>
      <c r="B43" s="276">
        <v>38</v>
      </c>
      <c r="C43" s="277" t="str">
        <f>IF(นักเรียน!C43="","",นักเรียน!C43)</f>
        <v/>
      </c>
      <c r="D43" s="797" t="str">
        <f>IF(นักเรียน!E43="","",นักเรียน!E43)</f>
        <v/>
      </c>
      <c r="E43" s="798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>
      <c r="B44" s="276">
        <v>39</v>
      </c>
      <c r="C44" s="277" t="str">
        <f>IF(นักเรียน!C44="","",นักเรียน!C44)</f>
        <v/>
      </c>
      <c r="D44" s="797" t="str">
        <f>IF(นักเรียน!E44="","",นักเรียน!E44)</f>
        <v/>
      </c>
      <c r="E44" s="798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>
      <c r="B45" s="276">
        <v>40</v>
      </c>
      <c r="C45" s="277" t="str">
        <f>IF(นักเรียน!C45="","",นักเรียน!C45)</f>
        <v/>
      </c>
      <c r="D45" s="797" t="str">
        <f>IF(นักเรียน!E45="","",นักเรียน!E45)</f>
        <v/>
      </c>
      <c r="E45" s="798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>
      <c r="B46" s="276">
        <v>41</v>
      </c>
      <c r="C46" s="277" t="str">
        <f>IF(นักเรียน!C46="","",นักเรียน!C46)</f>
        <v/>
      </c>
      <c r="D46" s="797" t="str">
        <f>IF(นักเรียน!E46="","",นักเรียน!E46)</f>
        <v/>
      </c>
      <c r="E46" s="798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>
      <c r="B47" s="276">
        <v>42</v>
      </c>
      <c r="C47" s="277" t="str">
        <f>IF(นักเรียน!C47="","",นักเรียน!C47)</f>
        <v/>
      </c>
      <c r="D47" s="797" t="str">
        <f>IF(นักเรียน!E47="","",นักเรียน!E47)</f>
        <v/>
      </c>
      <c r="E47" s="798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>
      <c r="B48" s="276">
        <v>43</v>
      </c>
      <c r="C48" s="277" t="str">
        <f>IF(นักเรียน!C48="","",นักเรียน!C48)</f>
        <v/>
      </c>
      <c r="D48" s="797" t="str">
        <f>IF(นักเรียน!E48="","",นักเรียน!E48)</f>
        <v/>
      </c>
      <c r="E48" s="798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>
      <c r="B49" s="276">
        <v>44</v>
      </c>
      <c r="C49" s="277" t="str">
        <f>IF(นักเรียน!C49="","",นักเรียน!C49)</f>
        <v/>
      </c>
      <c r="D49" s="797" t="str">
        <f>IF(นักเรียน!E49="","",นักเรียน!E49)</f>
        <v/>
      </c>
      <c r="E49" s="798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>
      <c r="B50" s="276">
        <v>45</v>
      </c>
      <c r="C50" s="277" t="str">
        <f>IF(นักเรียน!C50="","",นักเรียน!C50)</f>
        <v/>
      </c>
      <c r="D50" s="797" t="str">
        <f>IF(นักเรียน!E50="","",นักเรียน!E50)</f>
        <v/>
      </c>
      <c r="E50" s="798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>
      <c r="B51" s="276">
        <v>46</v>
      </c>
      <c r="C51" s="277" t="str">
        <f>IF(นักเรียน!C51="","",นักเรียน!C51)</f>
        <v/>
      </c>
      <c r="D51" s="797" t="str">
        <f>IF(นักเรียน!E51="","",นักเรียน!E51)</f>
        <v/>
      </c>
      <c r="E51" s="798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>
      <c r="B52" s="276">
        <v>47</v>
      </c>
      <c r="C52" s="277" t="str">
        <f>IF(นักเรียน!C52="","",นักเรียน!C52)</f>
        <v/>
      </c>
      <c r="D52" s="797" t="str">
        <f>IF(นักเรียน!E52="","",นักเรียน!E52)</f>
        <v/>
      </c>
      <c r="E52" s="798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>
      <c r="B53" s="276">
        <v>48</v>
      </c>
      <c r="C53" s="277" t="str">
        <f>IF(นักเรียน!C53="","",นักเรียน!C53)</f>
        <v/>
      </c>
      <c r="D53" s="797" t="str">
        <f>IF(นักเรียน!E53="","",นักเรียน!E53)</f>
        <v/>
      </c>
      <c r="E53" s="798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>
      <c r="B54" s="276">
        <v>49</v>
      </c>
      <c r="C54" s="277" t="str">
        <f>IF(นักเรียน!C54="","",นักเรียน!C54)</f>
        <v/>
      </c>
      <c r="D54" s="797" t="str">
        <f>IF(นักเรียน!E54="","",นักเรียน!E54)</f>
        <v/>
      </c>
      <c r="E54" s="798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>
      <c r="B55" s="276">
        <v>50</v>
      </c>
      <c r="C55" s="277" t="str">
        <f>IF(นักเรียน!C55="","",นักเรียน!C55)</f>
        <v/>
      </c>
      <c r="D55" s="797" t="str">
        <f>IF(นักเรียน!E55="","",นักเรียน!E55)</f>
        <v/>
      </c>
      <c r="E55" s="798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</mergeCells>
  <conditionalFormatting sqref="F6:AI55">
    <cfRule type="cellIs" dxfId="115" priority="10" operator="lessThan">
      <formula>50%*F$5</formula>
    </cfRule>
  </conditionalFormatting>
  <conditionalFormatting sqref="AK6:AK55">
    <cfRule type="cellIs" dxfId="114" priority="8" operator="lessThan">
      <formula>50%*$AK$5</formula>
    </cfRule>
  </conditionalFormatting>
  <conditionalFormatting sqref="AO6:AO55">
    <cfRule type="cellIs" dxfId="113" priority="2" operator="lessThan">
      <formula>50%*$AO$5</formula>
    </cfRule>
  </conditionalFormatting>
  <conditionalFormatting sqref="AP6:AP55">
    <cfRule type="cellIs" dxfId="112" priority="4" operator="lessThan">
      <formula>50%*$AP$5</formula>
    </cfRule>
  </conditionalFormatting>
  <conditionalFormatting sqref="AQ6:AQ55">
    <cfRule type="cellIs" dxfId="111" priority="3" operator="lessThan">
      <formula>50%*AV$5</formula>
    </cfRule>
  </conditionalFormatting>
  <conditionalFormatting sqref="AS6:AS55">
    <cfRule type="cellIs" dxfId="110" priority="1" operator="lessThan">
      <formula>50%*AS$5</formula>
    </cfRule>
  </conditionalFormatting>
  <conditionalFormatting sqref="AX6:AX55">
    <cfRule type="cellIs" dxfId="109" priority="9" operator="lessThan">
      <formula>50%*$AX$5</formula>
    </cfRule>
  </conditionalFormatting>
  <conditionalFormatting sqref="AY6:AY55">
    <cfRule type="containsText" dxfId="108" priority="5" operator="containsText" text="ไม่ผ่าน">
      <formula>NOT(ISERROR(SEARCH("ไม่ผ่าน",AY6)))</formula>
    </cfRule>
    <cfRule type="containsText" dxfId="107" priority="6" operator="containsText" text="F">
      <formula>NOT(ISERROR(SEARCH("F",AY6)))</formula>
    </cfRule>
    <cfRule type="containsText" dxfId="10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JA7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>
      <c r="IZ1" s="344"/>
      <c r="JA1" s="345"/>
      <c r="JB1" s="345"/>
      <c r="JC1" s="346"/>
      <c r="JD1" s="347" t="s">
        <v>499</v>
      </c>
      <c r="JE1" s="347" t="s">
        <v>500</v>
      </c>
      <c r="JF1" s="166"/>
      <c r="JG1" s="353" t="s">
        <v>501</v>
      </c>
      <c r="JL1" s="306" t="s">
        <v>502</v>
      </c>
    </row>
    <row r="2" spans="2:281" ht="22.5" customHeight="1">
      <c r="F2" s="167" t="s">
        <v>503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504</v>
      </c>
      <c r="JD2" s="20"/>
      <c r="JE2" s="20"/>
      <c r="JF2" s="354"/>
      <c r="JG2" s="355">
        <f>เกณฑ์!J31</f>
        <v>80</v>
      </c>
    </row>
    <row r="3" spans="2:281" ht="15.75" customHeight="1">
      <c r="B3" s="771" t="s">
        <v>279</v>
      </c>
      <c r="C3" s="771" t="s">
        <v>379</v>
      </c>
      <c r="D3" s="773" t="s">
        <v>380</v>
      </c>
      <c r="E3" s="260"/>
      <c r="F3" s="810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ประวัติศาสตร์   ส 15101  ชั้นประถมศึกษาปีที่ 5</v>
      </c>
      <c r="G3" s="811"/>
      <c r="H3" s="811"/>
      <c r="I3" s="811"/>
      <c r="J3" s="811"/>
      <c r="K3" s="811"/>
      <c r="L3" s="811"/>
      <c r="M3" s="811"/>
      <c r="N3" s="811"/>
      <c r="O3" s="811"/>
      <c r="P3" s="811"/>
      <c r="Q3" s="811"/>
      <c r="R3" s="811"/>
      <c r="S3" s="811"/>
      <c r="T3" s="811"/>
      <c r="U3" s="811"/>
      <c r="V3" s="811"/>
      <c r="W3" s="813"/>
      <c r="X3" s="810" t="str">
        <f>F3</f>
        <v>ผลการประเมินตัวชี้วัด รายวิชา ประวัติศาสตร์   ส 15101  ชั้นประถมศึกษาปีที่ 5</v>
      </c>
      <c r="Y3" s="811"/>
      <c r="Z3" s="811"/>
      <c r="AA3" s="811"/>
      <c r="AB3" s="811"/>
      <c r="AC3" s="811"/>
      <c r="AD3" s="811"/>
      <c r="AE3" s="811"/>
      <c r="AF3" s="811"/>
      <c r="AG3" s="811"/>
      <c r="AH3" s="811"/>
      <c r="AI3" s="811"/>
      <c r="AJ3" s="811"/>
      <c r="AK3" s="811"/>
      <c r="AL3" s="811"/>
      <c r="AM3" s="811"/>
      <c r="AN3" s="811"/>
      <c r="AO3" s="811"/>
      <c r="AP3" s="811"/>
      <c r="AQ3" s="811"/>
      <c r="AR3" s="811"/>
      <c r="AS3" s="811"/>
      <c r="AT3" s="811"/>
      <c r="AU3" s="813"/>
      <c r="AV3" s="810" t="str">
        <f>F3</f>
        <v>ผลการประเมินตัวชี้วัด รายวิชา ประวัติศาสตร์   ส 15101  ชั้นประถมศึกษาปีที่ 5</v>
      </c>
      <c r="AW3" s="811"/>
      <c r="AX3" s="811"/>
      <c r="AY3" s="811"/>
      <c r="AZ3" s="811"/>
      <c r="BA3" s="811"/>
      <c r="BB3" s="811"/>
      <c r="BC3" s="811"/>
      <c r="BD3" s="811"/>
      <c r="BE3" s="811"/>
      <c r="BF3" s="811"/>
      <c r="BG3" s="811"/>
      <c r="BH3" s="811"/>
      <c r="BI3" s="811"/>
      <c r="BJ3" s="811"/>
      <c r="BK3" s="811"/>
      <c r="BL3" s="811"/>
      <c r="BM3" s="811"/>
      <c r="BN3" s="811"/>
      <c r="BO3" s="811"/>
      <c r="BP3" s="811"/>
      <c r="BQ3" s="811"/>
      <c r="BR3" s="811"/>
      <c r="BS3" s="813"/>
      <c r="BT3" s="810" t="str">
        <f>F3</f>
        <v>ผลการประเมินตัวชี้วัด รายวิชา ประวัติศาสตร์   ส 15101  ชั้นประถมศึกษาปีที่ 5</v>
      </c>
      <c r="BU3" s="811"/>
      <c r="BV3" s="811"/>
      <c r="BW3" s="811"/>
      <c r="BX3" s="811"/>
      <c r="BY3" s="811"/>
      <c r="BZ3" s="811"/>
      <c r="CA3" s="811"/>
      <c r="CB3" s="811"/>
      <c r="CC3" s="811"/>
      <c r="CD3" s="811"/>
      <c r="CE3" s="811"/>
      <c r="CF3" s="811"/>
      <c r="CG3" s="811"/>
      <c r="CH3" s="811"/>
      <c r="CI3" s="811"/>
      <c r="CJ3" s="811"/>
      <c r="CK3" s="811"/>
      <c r="CL3" s="811"/>
      <c r="CM3" s="811"/>
      <c r="CN3" s="811"/>
      <c r="CO3" s="811"/>
      <c r="CP3" s="811"/>
      <c r="CQ3" s="813"/>
      <c r="CR3" s="810" t="str">
        <f>F3</f>
        <v>ผลการประเมินตัวชี้วัด รายวิชา ประวัติศาสตร์   ส 15101  ชั้นประถมศึกษาปีที่ 5</v>
      </c>
      <c r="CS3" s="811"/>
      <c r="CT3" s="811"/>
      <c r="CU3" s="811"/>
      <c r="CV3" s="811"/>
      <c r="CW3" s="811"/>
      <c r="CX3" s="811"/>
      <c r="CY3" s="811"/>
      <c r="CZ3" s="811"/>
      <c r="DA3" s="811"/>
      <c r="DB3" s="811"/>
      <c r="DC3" s="811"/>
      <c r="DD3" s="811"/>
      <c r="DE3" s="811"/>
      <c r="DF3" s="811"/>
      <c r="DG3" s="811"/>
      <c r="DH3" s="811"/>
      <c r="DI3" s="811"/>
      <c r="DJ3" s="811"/>
      <c r="DK3" s="811"/>
      <c r="DL3" s="811"/>
      <c r="DM3" s="811"/>
      <c r="DN3" s="811"/>
      <c r="DO3" s="813"/>
      <c r="DP3" s="810" t="str">
        <f>F3</f>
        <v>ผลการประเมินตัวชี้วัด รายวิชา ประวัติศาสตร์   ส 15101  ชั้นประถมศึกษาปีที่ 5</v>
      </c>
      <c r="DQ3" s="811"/>
      <c r="DR3" s="811"/>
      <c r="DS3" s="811"/>
      <c r="DT3" s="811"/>
      <c r="DU3" s="811"/>
      <c r="DV3" s="811"/>
      <c r="DW3" s="811"/>
      <c r="DX3" s="811"/>
      <c r="DY3" s="811"/>
      <c r="DZ3" s="811"/>
      <c r="EA3" s="811"/>
      <c r="EB3" s="811"/>
      <c r="EC3" s="811"/>
      <c r="ED3" s="811"/>
      <c r="EE3" s="811"/>
      <c r="EF3" s="811"/>
      <c r="EG3" s="811"/>
      <c r="EH3" s="811"/>
      <c r="EI3" s="811"/>
      <c r="EJ3" s="811"/>
      <c r="EK3" s="811"/>
      <c r="EL3" s="811"/>
      <c r="EM3" s="813"/>
      <c r="EN3" s="810" t="str">
        <f>F3</f>
        <v>ผลการประเมินตัวชี้วัด รายวิชา ประวัติศาสตร์   ส 15101  ชั้นประถมศึกษาปีที่ 5</v>
      </c>
      <c r="EO3" s="811"/>
      <c r="EP3" s="811"/>
      <c r="EQ3" s="811"/>
      <c r="ER3" s="811"/>
      <c r="ES3" s="811"/>
      <c r="ET3" s="811"/>
      <c r="EU3" s="811"/>
      <c r="EV3" s="811"/>
      <c r="EW3" s="811"/>
      <c r="EX3" s="811"/>
      <c r="EY3" s="811"/>
      <c r="EZ3" s="811"/>
      <c r="FA3" s="811"/>
      <c r="FB3" s="811"/>
      <c r="FC3" s="811"/>
      <c r="FD3" s="811"/>
      <c r="FE3" s="811"/>
      <c r="FF3" s="811"/>
      <c r="FG3" s="811"/>
      <c r="FH3" s="811"/>
      <c r="FI3" s="811"/>
      <c r="FJ3" s="811"/>
      <c r="FK3" s="813"/>
      <c r="FL3" s="810" t="str">
        <f>F3</f>
        <v>ผลการประเมินตัวชี้วัด รายวิชา ประวัติศาสตร์   ส 15101  ชั้นประถมศึกษาปีที่ 5</v>
      </c>
      <c r="FM3" s="811"/>
      <c r="FN3" s="811"/>
      <c r="FO3" s="811"/>
      <c r="FP3" s="811"/>
      <c r="FQ3" s="811"/>
      <c r="FR3" s="811"/>
      <c r="FS3" s="811"/>
      <c r="FT3" s="811"/>
      <c r="FU3" s="811"/>
      <c r="FV3" s="811"/>
      <c r="FW3" s="811"/>
      <c r="FX3" s="811"/>
      <c r="FY3" s="811"/>
      <c r="FZ3" s="811"/>
      <c r="GA3" s="811"/>
      <c r="GB3" s="811"/>
      <c r="GC3" s="811"/>
      <c r="GD3" s="811"/>
      <c r="GE3" s="811"/>
      <c r="GF3" s="811"/>
      <c r="GG3" s="811"/>
      <c r="GH3" s="811"/>
      <c r="GI3" s="813"/>
      <c r="GJ3" s="810" t="str">
        <f>F3</f>
        <v>ผลการประเมินตัวชี้วัด รายวิชา ประวัติศาสตร์   ส 15101  ชั้นประถมศึกษาปีที่ 5</v>
      </c>
      <c r="GK3" s="811"/>
      <c r="GL3" s="811"/>
      <c r="GM3" s="811"/>
      <c r="GN3" s="811"/>
      <c r="GO3" s="811"/>
      <c r="GP3" s="811"/>
      <c r="GQ3" s="811"/>
      <c r="GR3" s="811"/>
      <c r="GS3" s="811"/>
      <c r="GT3" s="811"/>
      <c r="GU3" s="811"/>
      <c r="GV3" s="811"/>
      <c r="GW3" s="811"/>
      <c r="GX3" s="811"/>
      <c r="GY3" s="811"/>
      <c r="GZ3" s="811"/>
      <c r="HA3" s="811"/>
      <c r="HB3" s="811"/>
      <c r="HC3" s="811"/>
      <c r="HD3" s="811"/>
      <c r="HE3" s="811"/>
      <c r="HF3" s="811"/>
      <c r="HG3" s="813"/>
      <c r="HH3" s="810" t="str">
        <f>F3</f>
        <v>ผลการประเมินตัวชี้วัด รายวิชา ประวัติศาสตร์   ส 15101  ชั้นประถมศึกษาปีที่ 5</v>
      </c>
      <c r="HI3" s="811"/>
      <c r="HJ3" s="811"/>
      <c r="HK3" s="811"/>
      <c r="HL3" s="811"/>
      <c r="HM3" s="811"/>
      <c r="HN3" s="811"/>
      <c r="HO3" s="811"/>
      <c r="HP3" s="811"/>
      <c r="HQ3" s="811"/>
      <c r="HR3" s="811"/>
      <c r="HS3" s="811"/>
      <c r="HT3" s="811"/>
      <c r="HU3" s="811"/>
      <c r="HV3" s="811"/>
      <c r="HW3" s="811"/>
      <c r="HX3" s="811"/>
      <c r="HY3" s="811"/>
      <c r="HZ3" s="811"/>
      <c r="IA3" s="811"/>
      <c r="IB3" s="811"/>
      <c r="IC3" s="811"/>
      <c r="ID3" s="811"/>
      <c r="IE3" s="813"/>
      <c r="IF3" s="810" t="str">
        <f>F3</f>
        <v>ผลการประเมินตัวชี้วัด รายวิชา ประวัติศาสตร์   ส 15101  ชั้นประถมศึกษาปีที่ 5</v>
      </c>
      <c r="IG3" s="811"/>
      <c r="IH3" s="811"/>
      <c r="II3" s="811"/>
      <c r="IJ3" s="811"/>
      <c r="IK3" s="811"/>
      <c r="IL3" s="811"/>
      <c r="IM3" s="811"/>
      <c r="IN3" s="811"/>
      <c r="IO3" s="811"/>
      <c r="IP3" s="811"/>
      <c r="IQ3" s="811"/>
      <c r="IR3" s="811"/>
      <c r="IS3" s="811"/>
      <c r="IT3" s="811"/>
      <c r="IU3" s="811"/>
      <c r="IV3" s="811"/>
      <c r="IW3" s="811"/>
      <c r="IX3" s="811"/>
      <c r="IY3" s="811"/>
      <c r="IZ3" s="811"/>
      <c r="JA3" s="811"/>
      <c r="JB3" s="811"/>
      <c r="JC3" s="813"/>
      <c r="JD3" s="810" t="str">
        <f>F3</f>
        <v>ผลการประเมินตัวชี้วัด รายวิชา ประวัติศาสตร์   ส 15101  ชั้นประถมศึกษาปีที่ 5</v>
      </c>
      <c r="JE3" s="811"/>
      <c r="JF3" s="811"/>
      <c r="JG3" s="811"/>
      <c r="JH3" s="813"/>
    </row>
    <row r="4" spans="2:281" s="166" customFormat="1" ht="17.25" customHeight="1">
      <c r="B4" s="771"/>
      <c r="C4" s="771"/>
      <c r="D4" s="773"/>
      <c r="E4" s="332" t="s">
        <v>205</v>
      </c>
      <c r="F4" s="810" t="str">
        <f>IF(ตัวชีวัด!$D$18="","",ตัวชีวัด!$D$18)</f>
        <v>ส 4.1.1</v>
      </c>
      <c r="G4" s="811"/>
      <c r="H4" s="811"/>
      <c r="I4" s="811"/>
      <c r="J4" s="811"/>
      <c r="K4" s="812"/>
      <c r="L4" s="810" t="str">
        <f>IF(ตัวชีวัด!$D$19="","",ตัวชีวัด!$D$19)</f>
        <v>ส 4.1.2</v>
      </c>
      <c r="M4" s="811"/>
      <c r="N4" s="811"/>
      <c r="O4" s="811"/>
      <c r="P4" s="811"/>
      <c r="Q4" s="813"/>
      <c r="R4" s="810" t="str">
        <f>IF(ตัวชีวัด!$D$20="","",ตัวชีวัด!$D$20)</f>
        <v>ส 4.1.3</v>
      </c>
      <c r="S4" s="811"/>
      <c r="T4" s="811"/>
      <c r="U4" s="811"/>
      <c r="V4" s="811"/>
      <c r="W4" s="813"/>
      <c r="X4" s="810" t="str">
        <f>IF(ตัวชีวัด!$D$21="","",ตัวชีวัด!$D$21)</f>
        <v>ส 4.2.1</v>
      </c>
      <c r="Y4" s="811"/>
      <c r="Z4" s="811"/>
      <c r="AA4" s="811"/>
      <c r="AB4" s="811"/>
      <c r="AC4" s="812"/>
      <c r="AD4" s="810" t="str">
        <f>IF(ตัวชีวัด!$D$22="","",ตัวชีวัด!$D$22)</f>
        <v>ส 4.2.2</v>
      </c>
      <c r="AE4" s="811"/>
      <c r="AF4" s="811"/>
      <c r="AG4" s="811"/>
      <c r="AH4" s="811"/>
      <c r="AI4" s="812"/>
      <c r="AJ4" s="810" t="str">
        <f>IF(ตัวชีวัด!$D$23="","",ตัวชีวัด!$D$23)</f>
        <v>ส 4.3.1</v>
      </c>
      <c r="AK4" s="811"/>
      <c r="AL4" s="811"/>
      <c r="AM4" s="811"/>
      <c r="AN4" s="811"/>
      <c r="AO4" s="812"/>
      <c r="AP4" s="810" t="str">
        <f>IF(ตัวชีวัด!$D$24="","",ตัวชีวัด!$D$24)</f>
        <v>ส 4.3.2</v>
      </c>
      <c r="AQ4" s="811"/>
      <c r="AR4" s="811"/>
      <c r="AS4" s="811"/>
      <c r="AT4" s="811"/>
      <c r="AU4" s="813"/>
      <c r="AV4" s="810" t="str">
        <f>IF(ตัวชีวัด!$D$25="","",ตัวชีวัด!$D$25)</f>
        <v>ส 4.3.3</v>
      </c>
      <c r="AW4" s="811"/>
      <c r="AX4" s="811"/>
      <c r="AY4" s="811"/>
      <c r="AZ4" s="811"/>
      <c r="BA4" s="812"/>
      <c r="BB4" s="810" t="str">
        <f>IF(ตัวชีวัด!$D$26="","",ตัวชีวัด!$D$26)</f>
        <v>ส 4.3.4</v>
      </c>
      <c r="BC4" s="811"/>
      <c r="BD4" s="811"/>
      <c r="BE4" s="811"/>
      <c r="BF4" s="811"/>
      <c r="BG4" s="812"/>
      <c r="BH4" s="810" t="str">
        <f>IF(ตัวชีวัด!$D$27="","",ตัวชีวัด!$D$27)</f>
        <v/>
      </c>
      <c r="BI4" s="811"/>
      <c r="BJ4" s="811"/>
      <c r="BK4" s="811"/>
      <c r="BL4" s="811"/>
      <c r="BM4" s="812"/>
      <c r="BN4" s="810" t="str">
        <f>IF(ตัวชีวัด!$D$28="","",ตัวชีวัด!$D$28)</f>
        <v/>
      </c>
      <c r="BO4" s="811"/>
      <c r="BP4" s="811"/>
      <c r="BQ4" s="811"/>
      <c r="BR4" s="811"/>
      <c r="BS4" s="813"/>
      <c r="BT4" s="810" t="str">
        <f>IF(ตัวชีวัด!$D$29="","",ตัวชีวัด!$D$29)</f>
        <v/>
      </c>
      <c r="BU4" s="811"/>
      <c r="BV4" s="811"/>
      <c r="BW4" s="811"/>
      <c r="BX4" s="811"/>
      <c r="BY4" s="812"/>
      <c r="BZ4" s="810" t="str">
        <f>IF(ตัวชีวัด!$D$30="","",ตัวชีวัด!$D$30)</f>
        <v/>
      </c>
      <c r="CA4" s="811"/>
      <c r="CB4" s="811"/>
      <c r="CC4" s="811"/>
      <c r="CD4" s="811"/>
      <c r="CE4" s="812"/>
      <c r="CF4" s="810" t="str">
        <f>IF(ตัวชีวัด!$D$31="","",ตัวชีวัด!$D$31)</f>
        <v/>
      </c>
      <c r="CG4" s="811"/>
      <c r="CH4" s="811"/>
      <c r="CI4" s="811"/>
      <c r="CJ4" s="811"/>
      <c r="CK4" s="812"/>
      <c r="CL4" s="810" t="str">
        <f>IF(ตัวชีวัด!$D$32="","",ตัวชีวัด!$D$32)</f>
        <v/>
      </c>
      <c r="CM4" s="811"/>
      <c r="CN4" s="811"/>
      <c r="CO4" s="811"/>
      <c r="CP4" s="811"/>
      <c r="CQ4" s="813"/>
      <c r="CR4" s="810" t="str">
        <f>IF(ตัวชีวัด!$D$33="","",ตัวชีวัด!$D$33)</f>
        <v/>
      </c>
      <c r="CS4" s="811"/>
      <c r="CT4" s="811"/>
      <c r="CU4" s="811"/>
      <c r="CV4" s="811"/>
      <c r="CW4" s="812"/>
      <c r="CX4" s="810" t="str">
        <f>IF(ตัวชีวัด!$D$34="","",ตัวชีวัด!$D$34)</f>
        <v/>
      </c>
      <c r="CY4" s="811"/>
      <c r="CZ4" s="811"/>
      <c r="DA4" s="811"/>
      <c r="DB4" s="811"/>
      <c r="DC4" s="812"/>
      <c r="DD4" s="810" t="str">
        <f>IF(ตัวชีวัด!$D$35="","",ตัวชีวัด!$D$35)</f>
        <v/>
      </c>
      <c r="DE4" s="811"/>
      <c r="DF4" s="811"/>
      <c r="DG4" s="811"/>
      <c r="DH4" s="811"/>
      <c r="DI4" s="812"/>
      <c r="DJ4" s="810" t="str">
        <f>IF(ตัวชีวัด!$D$36="","",ตัวชีวัด!$D$36)</f>
        <v/>
      </c>
      <c r="DK4" s="811"/>
      <c r="DL4" s="811"/>
      <c r="DM4" s="811"/>
      <c r="DN4" s="811"/>
      <c r="DO4" s="813"/>
      <c r="DP4" s="810" t="str">
        <f>IF(ตัวชีวัด!$D$37="","",ตัวชีวัด!$D$37)</f>
        <v/>
      </c>
      <c r="DQ4" s="811"/>
      <c r="DR4" s="811"/>
      <c r="DS4" s="811"/>
      <c r="DT4" s="811"/>
      <c r="DU4" s="812"/>
      <c r="DV4" s="810" t="str">
        <f>IF(ตัวชีวัด!$D$38="","",ตัวชีวัด!$D$38)</f>
        <v/>
      </c>
      <c r="DW4" s="811"/>
      <c r="DX4" s="811"/>
      <c r="DY4" s="811"/>
      <c r="DZ4" s="811"/>
      <c r="EA4" s="812"/>
      <c r="EB4" s="810" t="str">
        <f>IF(ตัวชีวัด!$D$39="","",ตัวชีวัด!$D$39)</f>
        <v/>
      </c>
      <c r="EC4" s="811"/>
      <c r="ED4" s="811"/>
      <c r="EE4" s="811"/>
      <c r="EF4" s="811"/>
      <c r="EG4" s="812"/>
      <c r="EH4" s="810" t="str">
        <f>IF(ตัวชีวัด!$D$40="","",ตัวชีวัด!$D$40)</f>
        <v/>
      </c>
      <c r="EI4" s="811"/>
      <c r="EJ4" s="811"/>
      <c r="EK4" s="811"/>
      <c r="EL4" s="811"/>
      <c r="EM4" s="813"/>
      <c r="EN4" s="810" t="str">
        <f>IF(ตัวชีวัด!$D$41="","",ตัวชีวัด!$D$41)</f>
        <v/>
      </c>
      <c r="EO4" s="811"/>
      <c r="EP4" s="811"/>
      <c r="EQ4" s="811"/>
      <c r="ER4" s="811"/>
      <c r="ES4" s="812"/>
      <c r="ET4" s="810" t="str">
        <f>IF(ตัวชีวัด!$D$42="","",ตัวชีวัด!$D$42)</f>
        <v/>
      </c>
      <c r="EU4" s="811"/>
      <c r="EV4" s="811"/>
      <c r="EW4" s="811"/>
      <c r="EX4" s="811"/>
      <c r="EY4" s="812"/>
      <c r="EZ4" s="810" t="str">
        <f>IF(ตัวชีวัด!$D$43="","",ตัวชีวัด!$D$43)</f>
        <v/>
      </c>
      <c r="FA4" s="811"/>
      <c r="FB4" s="811"/>
      <c r="FC4" s="811"/>
      <c r="FD4" s="811"/>
      <c r="FE4" s="812"/>
      <c r="FF4" s="810" t="str">
        <f>IF(ตัวชีวัด!$D$44="","",ตัวชีวัด!$D$44)</f>
        <v/>
      </c>
      <c r="FG4" s="811"/>
      <c r="FH4" s="811"/>
      <c r="FI4" s="811"/>
      <c r="FJ4" s="811"/>
      <c r="FK4" s="813"/>
      <c r="FL4" s="810" t="str">
        <f>IF(ตัวชีวัด!$D$45="","",ตัวชีวัด!$D$45)</f>
        <v/>
      </c>
      <c r="FM4" s="811"/>
      <c r="FN4" s="811"/>
      <c r="FO4" s="811"/>
      <c r="FP4" s="811"/>
      <c r="FQ4" s="812"/>
      <c r="FR4" s="810" t="str">
        <f>IF(ตัวชีวัด!$D$46="","",ตัวชีวัด!$D$46)</f>
        <v/>
      </c>
      <c r="FS4" s="811"/>
      <c r="FT4" s="811"/>
      <c r="FU4" s="811"/>
      <c r="FV4" s="811"/>
      <c r="FW4" s="812"/>
      <c r="FX4" s="810" t="str">
        <f>IF(ตัวชีวัด!$D$47="","",ตัวชีวัด!$D$47)</f>
        <v/>
      </c>
      <c r="FY4" s="811"/>
      <c r="FZ4" s="811"/>
      <c r="GA4" s="811"/>
      <c r="GB4" s="811"/>
      <c r="GC4" s="812"/>
      <c r="GD4" s="810" t="str">
        <f>IF(ตัวชีวัด!$D$48="","",ตัวชีวัด!$D$48)</f>
        <v/>
      </c>
      <c r="GE4" s="811"/>
      <c r="GF4" s="811"/>
      <c r="GG4" s="811"/>
      <c r="GH4" s="811"/>
      <c r="GI4" s="813"/>
      <c r="GJ4" s="810" t="str">
        <f>IF(ตัวชีวัด!$D$49="","",ตัวชีวัด!$D$49)</f>
        <v/>
      </c>
      <c r="GK4" s="811"/>
      <c r="GL4" s="811"/>
      <c r="GM4" s="811"/>
      <c r="GN4" s="811"/>
      <c r="GO4" s="812"/>
      <c r="GP4" s="810" t="str">
        <f>IF(ตัวชีวัด!$D$50="","",ตัวชีวัด!$D$50)</f>
        <v/>
      </c>
      <c r="GQ4" s="811"/>
      <c r="GR4" s="811"/>
      <c r="GS4" s="811"/>
      <c r="GT4" s="811"/>
      <c r="GU4" s="812"/>
      <c r="GV4" s="810" t="str">
        <f>IF(ตัวชีวัด!$D$51="","",ตัวชีวัด!$D$51)</f>
        <v/>
      </c>
      <c r="GW4" s="811"/>
      <c r="GX4" s="811"/>
      <c r="GY4" s="811"/>
      <c r="GZ4" s="811"/>
      <c r="HA4" s="812"/>
      <c r="HB4" s="810" t="str">
        <f>IF(ตัวชีวัด!$D$52="","",ตัวชีวัด!$D$52)</f>
        <v/>
      </c>
      <c r="HC4" s="811"/>
      <c r="HD4" s="811"/>
      <c r="HE4" s="811"/>
      <c r="HF4" s="811"/>
      <c r="HG4" s="813"/>
      <c r="HH4" s="810" t="str">
        <f>IF(ตัวชีวัด!$D$53="","",ตัวชีวัด!$D$53)</f>
        <v/>
      </c>
      <c r="HI4" s="811"/>
      <c r="HJ4" s="811"/>
      <c r="HK4" s="811"/>
      <c r="HL4" s="811"/>
      <c r="HM4" s="812"/>
      <c r="HN4" s="810" t="str">
        <f>IF(ตัวชีวัด!$D$54="","",ตัวชีวัด!$D$54)</f>
        <v/>
      </c>
      <c r="HO4" s="811"/>
      <c r="HP4" s="811"/>
      <c r="HQ4" s="811"/>
      <c r="HR4" s="811"/>
      <c r="HS4" s="812"/>
      <c r="HT4" s="810" t="str">
        <f>IF(ตัวชีวัด!$D$55="","",ตัวชีวัด!$D$55)</f>
        <v/>
      </c>
      <c r="HU4" s="811"/>
      <c r="HV4" s="811"/>
      <c r="HW4" s="811"/>
      <c r="HX4" s="811"/>
      <c r="HY4" s="812"/>
      <c r="HZ4" s="810" t="str">
        <f>IF(ตัวชีวัด!$D$56="","",ตัวชีวัด!$D$56)</f>
        <v/>
      </c>
      <c r="IA4" s="811"/>
      <c r="IB4" s="811"/>
      <c r="IC4" s="811"/>
      <c r="ID4" s="811"/>
      <c r="IE4" s="813"/>
      <c r="IF4" s="810" t="str">
        <f>IF(ตัวชีวัด!$D$57="","",ตัวชีวัด!$D$57)</f>
        <v/>
      </c>
      <c r="IG4" s="811"/>
      <c r="IH4" s="811"/>
      <c r="II4" s="811"/>
      <c r="IJ4" s="811"/>
      <c r="IK4" s="812"/>
      <c r="IL4" s="810" t="str">
        <f>IF(ตัวชีวัด!$D$58="","",ตัวชีวัด!$D$58)</f>
        <v/>
      </c>
      <c r="IM4" s="811"/>
      <c r="IN4" s="811"/>
      <c r="IO4" s="811"/>
      <c r="IP4" s="811"/>
      <c r="IQ4" s="812"/>
      <c r="IR4" s="810" t="str">
        <f>IF(ตัวชีวัด!$D$59="","",ตัวชีวัด!$D$59)</f>
        <v/>
      </c>
      <c r="IS4" s="811"/>
      <c r="IT4" s="811"/>
      <c r="IU4" s="811"/>
      <c r="IV4" s="811"/>
      <c r="IW4" s="812"/>
      <c r="IX4" s="810" t="str">
        <f>IF(ตัวชีวัด!$D$60="","",ตัวชีวัด!$D$60)</f>
        <v/>
      </c>
      <c r="IY4" s="811"/>
      <c r="IZ4" s="811"/>
      <c r="JA4" s="811"/>
      <c r="JB4" s="811"/>
      <c r="JC4" s="813"/>
      <c r="JD4" s="814" t="s">
        <v>505</v>
      </c>
      <c r="JE4" s="815"/>
      <c r="JF4" s="356">
        <f>IF(COUNT(ตัวชีวัด!C18:C60),COUNT(ตัวชีวัด!C18:C60),"-")</f>
        <v>9</v>
      </c>
      <c r="JG4" s="357" t="s">
        <v>506</v>
      </c>
      <c r="JH4" s="801" t="s">
        <v>384</v>
      </c>
      <c r="JM4" s="365" t="s">
        <v>507</v>
      </c>
      <c r="JN4" s="365"/>
      <c r="JO4" s="366"/>
      <c r="JP4" s="366"/>
      <c r="JQ4" s="366"/>
      <c r="JU4" s="165"/>
    </row>
    <row r="5" spans="2:281" ht="68.25" customHeight="1">
      <c r="B5" s="771"/>
      <c r="C5" s="771"/>
      <c r="D5" s="774"/>
      <c r="E5" s="332" t="s">
        <v>508</v>
      </c>
      <c r="F5" s="804" t="str">
        <f>IF(ตัวชีวัด!$E$18="","",ตัวชีวัด!$E$18)</f>
        <v>1.สืบค้นความเป็นมาของท้องถิ่นโดยใช้หลักฐานที่หลากหลาย</v>
      </c>
      <c r="G5" s="805"/>
      <c r="H5" s="805"/>
      <c r="I5" s="805"/>
      <c r="J5" s="805"/>
      <c r="K5" s="806"/>
      <c r="L5" s="804" t="str">
        <f>IF(ตัวชีวัด!$E$19="","",ตัวชีวัด!$E$19)</f>
        <v>2. รวบรวมข้อมูลจากแหล่งต่าง ๆ เพื่อตอบคำถามทางประวัติศาสตร์ อย่างมีเหตุผล</v>
      </c>
      <c r="M5" s="805"/>
      <c r="N5" s="805"/>
      <c r="O5" s="805"/>
      <c r="P5" s="805"/>
      <c r="Q5" s="807"/>
      <c r="R5" s="804" t="str">
        <f>IF(ตัวชีวัด!$E$20="","",ตัวชีวัด!$E$20)</f>
        <v>3.อธิบายความแตกต่างระหว่างความจริงกับข้อเท็จจริงเกี่ยวกับเรื่องราวในท้องถิ่น</v>
      </c>
      <c r="S5" s="805"/>
      <c r="T5" s="805"/>
      <c r="U5" s="805"/>
      <c r="V5" s="805"/>
      <c r="W5" s="807"/>
      <c r="X5" s="804" t="str">
        <f>IF(ตัวชีวัด!$E$21="","",ตัวชีวัด!$E$21)</f>
        <v>4.อธิบายอิทธิพลของอารยธรรมอินเดียและจีนที่มีต่อไทย และเอเชียตะวันออกเฉียงใต้โดยสังเขป</v>
      </c>
      <c r="Y5" s="805"/>
      <c r="Z5" s="805"/>
      <c r="AA5" s="805"/>
      <c r="AB5" s="805"/>
      <c r="AC5" s="806"/>
      <c r="AD5" s="804" t="str">
        <f>IF(ตัวชีวัด!$E$22="","",ตัวชีวัด!$E$22)</f>
        <v>5.อภิปรายอิทธิพลของวัฒนธรรมต่างชาติที่มีต่อสังคมไทยปัจจุบันโดยสังเขป</v>
      </c>
      <c r="AE5" s="805"/>
      <c r="AF5" s="805"/>
      <c r="AG5" s="805"/>
      <c r="AH5" s="805"/>
      <c r="AI5" s="806"/>
      <c r="AJ5" s="804" t="str">
        <f>IF(ตัวชีวัด!$E$23="","",ตัวชีวัด!$E$23)</f>
        <v>6.อธิบายพัฒนาการของอาณาจักรอยุธยาและธนบุรีโดยสังเขป</v>
      </c>
      <c r="AK5" s="805"/>
      <c r="AL5" s="805"/>
      <c r="AM5" s="805"/>
      <c r="AN5" s="805"/>
      <c r="AO5" s="806"/>
      <c r="AP5" s="804" t="str">
        <f>IF(ตัวชีวัด!$E$24="","",ตัวชีวัด!$E$24)</f>
        <v xml:space="preserve">7.อธิบายปัจจัยที่ส่งเสริมความเจริญ รุ่งเรืองทางเศรษฐกิจและการปกครอง ของอาณาจักรอยุธยา </v>
      </c>
      <c r="AQ5" s="805"/>
      <c r="AR5" s="805"/>
      <c r="AS5" s="805"/>
      <c r="AT5" s="805"/>
      <c r="AU5" s="807"/>
      <c r="AV5" s="804" t="str">
        <f>IF(ตัวชีวัด!$E$25="","",ตัวชีวัด!$E$25)</f>
        <v>8.บอกประวัติและผลงานของบุคคลสำคัญสมัยอยุธยาและธนบุรีที่น่าภาคภูมิใจ</v>
      </c>
      <c r="AW5" s="805"/>
      <c r="AX5" s="805"/>
      <c r="AY5" s="805"/>
      <c r="AZ5" s="805"/>
      <c r="BA5" s="806"/>
      <c r="BB5" s="804" t="str">
        <f>IF(ตัวชีวัด!$E$26="","",ตัวชีวัด!$E$26)</f>
        <v>9.อธิบายภูมิปัญญาไทยที่สำคัญสมัยอยุธยาและธนบุรีที่น่าภาคภูมิใจและควรค่าแก่การอนุรักษ์ไว้</v>
      </c>
      <c r="BC5" s="805"/>
      <c r="BD5" s="805"/>
      <c r="BE5" s="805"/>
      <c r="BF5" s="805"/>
      <c r="BG5" s="806"/>
      <c r="BH5" s="804" t="str">
        <f>IF(ตัวชีวัด!$E$27="","",ตัวชีวัด!$E$27)</f>
        <v/>
      </c>
      <c r="BI5" s="805"/>
      <c r="BJ5" s="805"/>
      <c r="BK5" s="805"/>
      <c r="BL5" s="805"/>
      <c r="BM5" s="806"/>
      <c r="BN5" s="804" t="str">
        <f>IF(ตัวชีวัด!$E$28="","",ตัวชีวัด!$E$28)</f>
        <v/>
      </c>
      <c r="BO5" s="805"/>
      <c r="BP5" s="805"/>
      <c r="BQ5" s="805"/>
      <c r="BR5" s="805"/>
      <c r="BS5" s="807"/>
      <c r="BT5" s="804" t="str">
        <f>IF(ตัวชีวัด!$E$29="","",ตัวชีวัด!$E$29)</f>
        <v/>
      </c>
      <c r="BU5" s="805"/>
      <c r="BV5" s="805"/>
      <c r="BW5" s="805"/>
      <c r="BX5" s="805"/>
      <c r="BY5" s="806"/>
      <c r="BZ5" s="804" t="str">
        <f>IF(ตัวชีวัด!$E$30="","",ตัวชีวัด!$E$30)</f>
        <v/>
      </c>
      <c r="CA5" s="805"/>
      <c r="CB5" s="805"/>
      <c r="CC5" s="805"/>
      <c r="CD5" s="805"/>
      <c r="CE5" s="806"/>
      <c r="CF5" s="804" t="str">
        <f>IF(ตัวชีวัด!$E$31="","",ตัวชีวัด!$E$31)</f>
        <v/>
      </c>
      <c r="CG5" s="805"/>
      <c r="CH5" s="805"/>
      <c r="CI5" s="805"/>
      <c r="CJ5" s="805"/>
      <c r="CK5" s="806"/>
      <c r="CL5" s="804" t="str">
        <f>IF(ตัวชีวัด!$E$32="","",ตัวชีวัด!$E$32)</f>
        <v/>
      </c>
      <c r="CM5" s="805"/>
      <c r="CN5" s="805"/>
      <c r="CO5" s="805"/>
      <c r="CP5" s="805"/>
      <c r="CQ5" s="807"/>
      <c r="CR5" s="804" t="str">
        <f>IF(ตัวชีวัด!$E$33="","",ตัวชีวัด!$E$33)</f>
        <v/>
      </c>
      <c r="CS5" s="805"/>
      <c r="CT5" s="805"/>
      <c r="CU5" s="805"/>
      <c r="CV5" s="805"/>
      <c r="CW5" s="806"/>
      <c r="CX5" s="804" t="str">
        <f>IF(ตัวชีวัด!$E$34="","",ตัวชีวัด!$E$34)</f>
        <v/>
      </c>
      <c r="CY5" s="805"/>
      <c r="CZ5" s="805"/>
      <c r="DA5" s="805"/>
      <c r="DB5" s="805"/>
      <c r="DC5" s="806"/>
      <c r="DD5" s="804" t="str">
        <f>IF(ตัวชีวัด!$E$35="","",ตัวชีวัด!$E$35)</f>
        <v/>
      </c>
      <c r="DE5" s="805"/>
      <c r="DF5" s="805"/>
      <c r="DG5" s="805"/>
      <c r="DH5" s="805"/>
      <c r="DI5" s="806"/>
      <c r="DJ5" s="804" t="str">
        <f>IF(ตัวชีวัด!$E$36="","",ตัวชีวัด!$E$36)</f>
        <v/>
      </c>
      <c r="DK5" s="805"/>
      <c r="DL5" s="805"/>
      <c r="DM5" s="805"/>
      <c r="DN5" s="805"/>
      <c r="DO5" s="807"/>
      <c r="DP5" s="804" t="str">
        <f>IF(ตัวชีวัด!$E$37="","",ตัวชีวัด!$E$37)</f>
        <v/>
      </c>
      <c r="DQ5" s="805"/>
      <c r="DR5" s="805"/>
      <c r="DS5" s="805"/>
      <c r="DT5" s="805"/>
      <c r="DU5" s="806"/>
      <c r="DV5" s="804" t="str">
        <f>IF(ตัวชีวัด!$E$38="","",ตัวชีวัด!$E$38)</f>
        <v/>
      </c>
      <c r="DW5" s="805"/>
      <c r="DX5" s="805"/>
      <c r="DY5" s="805"/>
      <c r="DZ5" s="805"/>
      <c r="EA5" s="806"/>
      <c r="EB5" s="804" t="str">
        <f>IF(ตัวชีวัด!$E$39="","",ตัวชีวัด!$E$39)</f>
        <v/>
      </c>
      <c r="EC5" s="805"/>
      <c r="ED5" s="805"/>
      <c r="EE5" s="805"/>
      <c r="EF5" s="805"/>
      <c r="EG5" s="806"/>
      <c r="EH5" s="804" t="str">
        <f>IF(ตัวชีวัด!$E$40="","",ตัวชีวัด!$E$40)</f>
        <v/>
      </c>
      <c r="EI5" s="805"/>
      <c r="EJ5" s="805"/>
      <c r="EK5" s="805"/>
      <c r="EL5" s="805"/>
      <c r="EM5" s="807"/>
      <c r="EN5" s="804" t="str">
        <f>IF(ตัวชีวัด!$E$41="","",ตัวชีวัด!$E$41)</f>
        <v/>
      </c>
      <c r="EO5" s="805"/>
      <c r="EP5" s="805"/>
      <c r="EQ5" s="805"/>
      <c r="ER5" s="805"/>
      <c r="ES5" s="806"/>
      <c r="ET5" s="804" t="str">
        <f>IF(ตัวชีวัด!$E$42="","",ตัวชีวัด!$E$42)</f>
        <v/>
      </c>
      <c r="EU5" s="805"/>
      <c r="EV5" s="805"/>
      <c r="EW5" s="805"/>
      <c r="EX5" s="805"/>
      <c r="EY5" s="806"/>
      <c r="EZ5" s="804" t="str">
        <f>IF(ตัวชีวัด!$E$43="","",ตัวชีวัด!$E$43)</f>
        <v/>
      </c>
      <c r="FA5" s="805"/>
      <c r="FB5" s="805"/>
      <c r="FC5" s="805"/>
      <c r="FD5" s="805"/>
      <c r="FE5" s="806"/>
      <c r="FF5" s="804" t="str">
        <f>IF(ตัวชีวัด!$E$44="","",ตัวชีวัด!$E$44)</f>
        <v/>
      </c>
      <c r="FG5" s="805"/>
      <c r="FH5" s="805"/>
      <c r="FI5" s="805"/>
      <c r="FJ5" s="805"/>
      <c r="FK5" s="807"/>
      <c r="FL5" s="804" t="str">
        <f>IF(ตัวชีวัด!$E$45="","",ตัวชีวัด!$E$45)</f>
        <v/>
      </c>
      <c r="FM5" s="805"/>
      <c r="FN5" s="805"/>
      <c r="FO5" s="805"/>
      <c r="FP5" s="805"/>
      <c r="FQ5" s="806"/>
      <c r="FR5" s="804" t="str">
        <f>IF(ตัวชีวัด!$E$46="","",ตัวชีวัด!$E$46)</f>
        <v/>
      </c>
      <c r="FS5" s="805"/>
      <c r="FT5" s="805"/>
      <c r="FU5" s="805"/>
      <c r="FV5" s="805"/>
      <c r="FW5" s="806"/>
      <c r="FX5" s="804" t="str">
        <f>IF(ตัวชีวัด!$E$47="","",ตัวชีวัด!$E$47)</f>
        <v/>
      </c>
      <c r="FY5" s="805"/>
      <c r="FZ5" s="805"/>
      <c r="GA5" s="805"/>
      <c r="GB5" s="805"/>
      <c r="GC5" s="806"/>
      <c r="GD5" s="804" t="str">
        <f>IF(ตัวชีวัด!$E$48="","",ตัวชีวัด!$E$48)</f>
        <v/>
      </c>
      <c r="GE5" s="805"/>
      <c r="GF5" s="805"/>
      <c r="GG5" s="805"/>
      <c r="GH5" s="805"/>
      <c r="GI5" s="807"/>
      <c r="GJ5" s="804" t="str">
        <f>IF(ตัวชีวัด!$E$49="","",ตัวชีวัด!$E$49)</f>
        <v/>
      </c>
      <c r="GK5" s="805"/>
      <c r="GL5" s="805"/>
      <c r="GM5" s="805"/>
      <c r="GN5" s="805"/>
      <c r="GO5" s="806"/>
      <c r="GP5" s="804" t="str">
        <f>IF(ตัวชีวัด!$E$50="","",ตัวชีวัด!$E$50)</f>
        <v/>
      </c>
      <c r="GQ5" s="805"/>
      <c r="GR5" s="805"/>
      <c r="GS5" s="805"/>
      <c r="GT5" s="805"/>
      <c r="GU5" s="806"/>
      <c r="GV5" s="804" t="str">
        <f>IF(ตัวชีวัด!$E$51="","",ตัวชีวัด!$E$51)</f>
        <v/>
      </c>
      <c r="GW5" s="805"/>
      <c r="GX5" s="805"/>
      <c r="GY5" s="805"/>
      <c r="GZ5" s="805"/>
      <c r="HA5" s="806"/>
      <c r="HB5" s="804" t="str">
        <f>IF(ตัวชีวัด!$E$52="","",ตัวชีวัด!$E$52)</f>
        <v/>
      </c>
      <c r="HC5" s="805"/>
      <c r="HD5" s="805"/>
      <c r="HE5" s="805"/>
      <c r="HF5" s="805"/>
      <c r="HG5" s="807"/>
      <c r="HH5" s="804" t="str">
        <f>IF(ตัวชีวัด!$E$53="","",ตัวชีวัด!$E$53)</f>
        <v/>
      </c>
      <c r="HI5" s="805"/>
      <c r="HJ5" s="805"/>
      <c r="HK5" s="805"/>
      <c r="HL5" s="805"/>
      <c r="HM5" s="806"/>
      <c r="HN5" s="804" t="str">
        <f>IF(ตัวชีวัด!$E$54="","",ตัวชีวัด!$E$54)</f>
        <v/>
      </c>
      <c r="HO5" s="805"/>
      <c r="HP5" s="805"/>
      <c r="HQ5" s="805"/>
      <c r="HR5" s="805"/>
      <c r="HS5" s="806"/>
      <c r="HT5" s="804" t="str">
        <f>IF(ตัวชีวัด!$E$55="","",ตัวชีวัด!$E$55)</f>
        <v/>
      </c>
      <c r="HU5" s="805"/>
      <c r="HV5" s="805"/>
      <c r="HW5" s="805"/>
      <c r="HX5" s="805"/>
      <c r="HY5" s="806"/>
      <c r="HZ5" s="804" t="str">
        <f>IF(ตัวชีวัด!$E$56="","",ตัวชีวัด!$E$56)</f>
        <v/>
      </c>
      <c r="IA5" s="805"/>
      <c r="IB5" s="805"/>
      <c r="IC5" s="805"/>
      <c r="ID5" s="805"/>
      <c r="IE5" s="807"/>
      <c r="IF5" s="804" t="str">
        <f>IF(ตัวชีวัด!$E$57="","",ตัวชีวัด!$E$57)</f>
        <v/>
      </c>
      <c r="IG5" s="805"/>
      <c r="IH5" s="805"/>
      <c r="II5" s="805"/>
      <c r="IJ5" s="805"/>
      <c r="IK5" s="806"/>
      <c r="IL5" s="804" t="str">
        <f>IF(ตัวชีวัด!$E$58="","",ตัวชีวัด!$E$58)</f>
        <v/>
      </c>
      <c r="IM5" s="805"/>
      <c r="IN5" s="805"/>
      <c r="IO5" s="805"/>
      <c r="IP5" s="805"/>
      <c r="IQ5" s="806"/>
      <c r="IR5" s="804" t="str">
        <f>IF(ตัวชีวัด!$E$59="","",ตัวชีวัด!$E$59)</f>
        <v/>
      </c>
      <c r="IS5" s="805"/>
      <c r="IT5" s="805"/>
      <c r="IU5" s="805"/>
      <c r="IV5" s="805"/>
      <c r="IW5" s="806"/>
      <c r="IX5" s="804" t="str">
        <f>IF(ตัวชีวัด!$E$60="","",ตัวชีวัด!$E$60)</f>
        <v/>
      </c>
      <c r="IY5" s="805"/>
      <c r="IZ5" s="805"/>
      <c r="JA5" s="805"/>
      <c r="JB5" s="805"/>
      <c r="JC5" s="807"/>
      <c r="JD5" s="349" t="s">
        <v>499</v>
      </c>
      <c r="JE5" s="808" t="s">
        <v>509</v>
      </c>
      <c r="JF5" s="809"/>
      <c r="JG5" s="358" t="s">
        <v>352</v>
      </c>
      <c r="JH5" s="802"/>
      <c r="JM5" s="367" t="s">
        <v>510</v>
      </c>
      <c r="JN5" s="367" t="s">
        <v>511</v>
      </c>
      <c r="JO5" s="367" t="s">
        <v>512</v>
      </c>
      <c r="JP5" s="367" t="s">
        <v>513</v>
      </c>
      <c r="JQ5" s="368" t="s">
        <v>494</v>
      </c>
      <c r="JR5" s="166"/>
      <c r="JS5" s="165" t="s">
        <v>353</v>
      </c>
    </row>
    <row r="6" spans="2:281" ht="18" customHeight="1">
      <c r="B6" s="772"/>
      <c r="C6" s="772"/>
      <c r="D6" s="775"/>
      <c r="E6" s="333" t="s">
        <v>498</v>
      </c>
      <c r="F6" s="334">
        <v>10</v>
      </c>
      <c r="G6" s="335"/>
      <c r="H6" s="335"/>
      <c r="I6" s="283" t="s">
        <v>494</v>
      </c>
      <c r="J6" s="283">
        <f>IF(SUM(F6:H6),SUM(F6:H6),"")</f>
        <v>10</v>
      </c>
      <c r="K6" s="283" t="s">
        <v>491</v>
      </c>
      <c r="L6" s="334">
        <v>10</v>
      </c>
      <c r="M6" s="335"/>
      <c r="N6" s="335"/>
      <c r="O6" s="283" t="s">
        <v>494</v>
      </c>
      <c r="P6" s="283">
        <f>IF(SUM(L6:N6),SUM(L6:N6),"")</f>
        <v>10</v>
      </c>
      <c r="Q6" s="283" t="s">
        <v>491</v>
      </c>
      <c r="R6" s="334">
        <v>10</v>
      </c>
      <c r="S6" s="335"/>
      <c r="T6" s="335"/>
      <c r="U6" s="283" t="s">
        <v>494</v>
      </c>
      <c r="V6" s="283">
        <f>IF(SUM(R6:T6),SUM(R6:T6),"")</f>
        <v>10</v>
      </c>
      <c r="W6" s="342" t="s">
        <v>491</v>
      </c>
      <c r="X6" s="334">
        <v>10</v>
      </c>
      <c r="Y6" s="335"/>
      <c r="Z6" s="335"/>
      <c r="AA6" s="283" t="s">
        <v>494</v>
      </c>
      <c r="AB6" s="283">
        <f>IF(SUM(X6:Z6),SUM(X6:Z6),"")</f>
        <v>10</v>
      </c>
      <c r="AC6" s="283" t="s">
        <v>491</v>
      </c>
      <c r="AD6" s="334">
        <v>10</v>
      </c>
      <c r="AE6" s="335"/>
      <c r="AF6" s="335"/>
      <c r="AG6" s="283" t="s">
        <v>494</v>
      </c>
      <c r="AH6" s="283">
        <f>IF(SUM(AD6:AF6),SUM(AD6:AF6),"")</f>
        <v>10</v>
      </c>
      <c r="AI6" s="283" t="s">
        <v>491</v>
      </c>
      <c r="AJ6" s="334">
        <v>10</v>
      </c>
      <c r="AK6" s="335"/>
      <c r="AL6" s="335"/>
      <c r="AM6" s="283" t="s">
        <v>494</v>
      </c>
      <c r="AN6" s="283">
        <f>IF(SUM(AJ6:AL6),SUM(AJ6:AL6),"")</f>
        <v>10</v>
      </c>
      <c r="AO6" s="283" t="s">
        <v>491</v>
      </c>
      <c r="AP6" s="334">
        <v>10</v>
      </c>
      <c r="AQ6" s="335"/>
      <c r="AR6" s="335"/>
      <c r="AS6" s="283" t="s">
        <v>494</v>
      </c>
      <c r="AT6" s="283">
        <f>IF(SUM(AP6:AR6),SUM(AP6:AR6),"")</f>
        <v>10</v>
      </c>
      <c r="AU6" s="342" t="s">
        <v>491</v>
      </c>
      <c r="AV6" s="334">
        <v>10</v>
      </c>
      <c r="AW6" s="335"/>
      <c r="AX6" s="335"/>
      <c r="AY6" s="283" t="s">
        <v>494</v>
      </c>
      <c r="AZ6" s="283">
        <f>IF(SUM(AV6:AX6),SUM(AV6:AX6),"")</f>
        <v>10</v>
      </c>
      <c r="BA6" s="283" t="s">
        <v>491</v>
      </c>
      <c r="BB6" s="334">
        <v>10</v>
      </c>
      <c r="BC6" s="335"/>
      <c r="BD6" s="335"/>
      <c r="BE6" s="283" t="s">
        <v>494</v>
      </c>
      <c r="BF6" s="283">
        <f>IF(SUM(BB6:BD6),SUM(BB6:BD6),"")</f>
        <v>10</v>
      </c>
      <c r="BG6" s="283" t="s">
        <v>491</v>
      </c>
      <c r="BH6" s="334"/>
      <c r="BI6" s="335"/>
      <c r="BJ6" s="335"/>
      <c r="BK6" s="283" t="s">
        <v>494</v>
      </c>
      <c r="BL6" s="283" t="str">
        <f>IF(SUM(BH6:BJ6),SUM(BH6:BJ6),"")</f>
        <v/>
      </c>
      <c r="BM6" s="283" t="s">
        <v>491</v>
      </c>
      <c r="BN6" s="334"/>
      <c r="BO6" s="335"/>
      <c r="BP6" s="335"/>
      <c r="BQ6" s="283" t="s">
        <v>494</v>
      </c>
      <c r="BR6" s="283" t="str">
        <f>IF(SUM(BN6:BP6),SUM(BN6:BP6),"")</f>
        <v/>
      </c>
      <c r="BS6" s="342" t="s">
        <v>491</v>
      </c>
      <c r="BT6" s="334"/>
      <c r="BU6" s="335"/>
      <c r="BV6" s="335"/>
      <c r="BW6" s="283" t="s">
        <v>494</v>
      </c>
      <c r="BX6" s="283" t="str">
        <f>IF(SUM(BT6:BV6),SUM(BT6:BV6),"")</f>
        <v/>
      </c>
      <c r="BY6" s="283" t="s">
        <v>491</v>
      </c>
      <c r="BZ6" s="334"/>
      <c r="CA6" s="335"/>
      <c r="CB6" s="335"/>
      <c r="CC6" s="283" t="s">
        <v>494</v>
      </c>
      <c r="CD6" s="283" t="str">
        <f>IF(SUM(BZ6:CB6),SUM(BZ6:CB6),"")</f>
        <v/>
      </c>
      <c r="CE6" s="283" t="s">
        <v>491</v>
      </c>
      <c r="CF6" s="334"/>
      <c r="CG6" s="335"/>
      <c r="CH6" s="335"/>
      <c r="CI6" s="283" t="s">
        <v>494</v>
      </c>
      <c r="CJ6" s="283" t="str">
        <f>IF(SUM(CF6:CH6),SUM(CF6:CH6),"")</f>
        <v/>
      </c>
      <c r="CK6" s="283" t="s">
        <v>491</v>
      </c>
      <c r="CL6" s="334"/>
      <c r="CM6" s="335"/>
      <c r="CN6" s="335"/>
      <c r="CO6" s="283" t="s">
        <v>494</v>
      </c>
      <c r="CP6" s="283" t="str">
        <f>IF(SUM(CL6:CN6),SUM(CL6:CN6),"")</f>
        <v/>
      </c>
      <c r="CQ6" s="342" t="s">
        <v>491</v>
      </c>
      <c r="CR6" s="334"/>
      <c r="CS6" s="335"/>
      <c r="CT6" s="335"/>
      <c r="CU6" s="283" t="s">
        <v>494</v>
      </c>
      <c r="CV6" s="283" t="str">
        <f>IF(SUM(CR6:CT6),SUM(CR6:CT6),"")</f>
        <v/>
      </c>
      <c r="CW6" s="283" t="s">
        <v>491</v>
      </c>
      <c r="CX6" s="334"/>
      <c r="CY6" s="335"/>
      <c r="CZ6" s="335"/>
      <c r="DA6" s="283" t="s">
        <v>494</v>
      </c>
      <c r="DB6" s="283" t="str">
        <f>IF(SUM(CX6:CZ6),SUM(CX6:CZ6),"")</f>
        <v/>
      </c>
      <c r="DC6" s="283" t="s">
        <v>491</v>
      </c>
      <c r="DD6" s="334"/>
      <c r="DE6" s="335"/>
      <c r="DF6" s="335"/>
      <c r="DG6" s="283" t="s">
        <v>494</v>
      </c>
      <c r="DH6" s="283" t="str">
        <f>IF(SUM(DD6:DF6),SUM(DD6:DF6),"")</f>
        <v/>
      </c>
      <c r="DI6" s="283" t="s">
        <v>491</v>
      </c>
      <c r="DJ6" s="334"/>
      <c r="DK6" s="335"/>
      <c r="DL6" s="335"/>
      <c r="DM6" s="283" t="s">
        <v>494</v>
      </c>
      <c r="DN6" s="283" t="str">
        <f>IF(SUM(DJ6:DL6),SUM(DJ6:DL6),"")</f>
        <v/>
      </c>
      <c r="DO6" s="342" t="s">
        <v>491</v>
      </c>
      <c r="DP6" s="334"/>
      <c r="DQ6" s="335"/>
      <c r="DR6" s="335"/>
      <c r="DS6" s="283" t="s">
        <v>494</v>
      </c>
      <c r="DT6" s="283" t="str">
        <f>IF(SUM(DP6:DR6),SUM(DP6:DR6),"")</f>
        <v/>
      </c>
      <c r="DU6" s="283" t="s">
        <v>491</v>
      </c>
      <c r="DV6" s="334"/>
      <c r="DW6" s="335"/>
      <c r="DX6" s="335"/>
      <c r="DY6" s="283" t="s">
        <v>494</v>
      </c>
      <c r="DZ6" s="283" t="str">
        <f>IF(SUM(DV6:DX6),SUM(DV6:DX6),"")</f>
        <v/>
      </c>
      <c r="EA6" s="283" t="s">
        <v>491</v>
      </c>
      <c r="EB6" s="334"/>
      <c r="EC6" s="335"/>
      <c r="ED6" s="335"/>
      <c r="EE6" s="283" t="s">
        <v>494</v>
      </c>
      <c r="EF6" s="283" t="str">
        <f>IF(SUM(EB6:ED6),SUM(EB6:ED6),"")</f>
        <v/>
      </c>
      <c r="EG6" s="283" t="s">
        <v>491</v>
      </c>
      <c r="EH6" s="334"/>
      <c r="EI6" s="335"/>
      <c r="EJ6" s="335"/>
      <c r="EK6" s="283" t="s">
        <v>494</v>
      </c>
      <c r="EL6" s="283" t="str">
        <f>IF(SUM(EH6:EJ6),SUM(EH6:EJ6),"")</f>
        <v/>
      </c>
      <c r="EM6" s="342" t="s">
        <v>491</v>
      </c>
      <c r="EN6" s="334"/>
      <c r="EO6" s="335"/>
      <c r="EP6" s="335"/>
      <c r="EQ6" s="283" t="s">
        <v>494</v>
      </c>
      <c r="ER6" s="283" t="str">
        <f>IF(SUM(EN6:EP6),SUM(EN6:EP6),"")</f>
        <v/>
      </c>
      <c r="ES6" s="283" t="s">
        <v>491</v>
      </c>
      <c r="ET6" s="334"/>
      <c r="EU6" s="335"/>
      <c r="EV6" s="335"/>
      <c r="EW6" s="283" t="s">
        <v>494</v>
      </c>
      <c r="EX6" s="283" t="str">
        <f>IF(SUM(ET6:EV6),SUM(ET6:EV6),"")</f>
        <v/>
      </c>
      <c r="EY6" s="283" t="s">
        <v>491</v>
      </c>
      <c r="EZ6" s="334"/>
      <c r="FA6" s="335"/>
      <c r="FB6" s="335"/>
      <c r="FC6" s="283" t="s">
        <v>494</v>
      </c>
      <c r="FD6" s="283" t="str">
        <f>IF(SUM(EZ6:FB6),SUM(EZ6:FB6),"")</f>
        <v/>
      </c>
      <c r="FE6" s="283" t="s">
        <v>491</v>
      </c>
      <c r="FF6" s="334"/>
      <c r="FG6" s="335"/>
      <c r="FH6" s="335"/>
      <c r="FI6" s="283" t="s">
        <v>494</v>
      </c>
      <c r="FJ6" s="283" t="str">
        <f>IF(SUM(FF6:FH6),SUM(FF6:FH6),"")</f>
        <v/>
      </c>
      <c r="FK6" s="342" t="s">
        <v>491</v>
      </c>
      <c r="FL6" s="334"/>
      <c r="FM6" s="335"/>
      <c r="FN6" s="335"/>
      <c r="FO6" s="283" t="s">
        <v>494</v>
      </c>
      <c r="FP6" s="283" t="str">
        <f>IF(SUM(FL6:FN6),SUM(FL6:FN6),"")</f>
        <v/>
      </c>
      <c r="FQ6" s="283" t="s">
        <v>491</v>
      </c>
      <c r="FR6" s="334"/>
      <c r="FS6" s="335"/>
      <c r="FT6" s="335"/>
      <c r="FU6" s="283" t="s">
        <v>494</v>
      </c>
      <c r="FV6" s="283" t="str">
        <f>IF(SUM(FR6:FT6),SUM(FR6:FT6),"")</f>
        <v/>
      </c>
      <c r="FW6" s="283" t="s">
        <v>491</v>
      </c>
      <c r="FX6" s="334"/>
      <c r="FY6" s="335"/>
      <c r="FZ6" s="335"/>
      <c r="GA6" s="283" t="s">
        <v>494</v>
      </c>
      <c r="GB6" s="283" t="str">
        <f>IF(SUM(FX6:FZ6),SUM(FX6:FZ6),"")</f>
        <v/>
      </c>
      <c r="GC6" s="283" t="s">
        <v>491</v>
      </c>
      <c r="GD6" s="334"/>
      <c r="GE6" s="335"/>
      <c r="GF6" s="335"/>
      <c r="GG6" s="283" t="s">
        <v>494</v>
      </c>
      <c r="GH6" s="283" t="str">
        <f>IF(SUM(GD6:GF6),SUM(GD6:GF6),"")</f>
        <v/>
      </c>
      <c r="GI6" s="342" t="s">
        <v>491</v>
      </c>
      <c r="GJ6" s="334"/>
      <c r="GK6" s="335"/>
      <c r="GL6" s="335"/>
      <c r="GM6" s="283" t="s">
        <v>494</v>
      </c>
      <c r="GN6" s="283" t="str">
        <f>IF(SUM(GJ6:GL6),SUM(GJ6:GL6),"")</f>
        <v/>
      </c>
      <c r="GO6" s="283" t="s">
        <v>491</v>
      </c>
      <c r="GP6" s="334"/>
      <c r="GQ6" s="335"/>
      <c r="GR6" s="335"/>
      <c r="GS6" s="283" t="s">
        <v>494</v>
      </c>
      <c r="GT6" s="283" t="str">
        <f>IF(SUM(GP6:GR6),SUM(GP6:GR6),"")</f>
        <v/>
      </c>
      <c r="GU6" s="283" t="s">
        <v>491</v>
      </c>
      <c r="GV6" s="334"/>
      <c r="GW6" s="335"/>
      <c r="GX6" s="335"/>
      <c r="GY6" s="283" t="s">
        <v>494</v>
      </c>
      <c r="GZ6" s="283" t="str">
        <f>IF(SUM(GV6:GX6),SUM(GV6:GX6),"")</f>
        <v/>
      </c>
      <c r="HA6" s="283" t="s">
        <v>491</v>
      </c>
      <c r="HB6" s="334"/>
      <c r="HC6" s="335"/>
      <c r="HD6" s="335"/>
      <c r="HE6" s="283" t="s">
        <v>494</v>
      </c>
      <c r="HF6" s="283" t="str">
        <f>IF(SUM(HB6:HD6),SUM(HB6:HD6),"")</f>
        <v/>
      </c>
      <c r="HG6" s="342" t="s">
        <v>491</v>
      </c>
      <c r="HH6" s="334"/>
      <c r="HI6" s="335"/>
      <c r="HJ6" s="335"/>
      <c r="HK6" s="283" t="s">
        <v>494</v>
      </c>
      <c r="HL6" s="283" t="str">
        <f>IF(SUM(HH6:HJ6),SUM(HH6:HJ6),"")</f>
        <v/>
      </c>
      <c r="HM6" s="283" t="s">
        <v>491</v>
      </c>
      <c r="HN6" s="334"/>
      <c r="HO6" s="335"/>
      <c r="HP6" s="335"/>
      <c r="HQ6" s="283" t="s">
        <v>494</v>
      </c>
      <c r="HR6" s="283" t="str">
        <f>IF(SUM(HN6:HP6),SUM(HN6:HP6),"")</f>
        <v/>
      </c>
      <c r="HS6" s="283" t="s">
        <v>491</v>
      </c>
      <c r="HT6" s="334"/>
      <c r="HU6" s="335"/>
      <c r="HV6" s="335"/>
      <c r="HW6" s="283" t="s">
        <v>494</v>
      </c>
      <c r="HX6" s="283" t="str">
        <f>IF(SUM(HT6:HV6),SUM(HT6:HV6),"")</f>
        <v/>
      </c>
      <c r="HY6" s="283" t="s">
        <v>491</v>
      </c>
      <c r="HZ6" s="334"/>
      <c r="IA6" s="335"/>
      <c r="IB6" s="335"/>
      <c r="IC6" s="283" t="s">
        <v>494</v>
      </c>
      <c r="ID6" s="283" t="str">
        <f>IF(SUM(HZ6:IB6),SUM(HZ6:IB6),"")</f>
        <v/>
      </c>
      <c r="IE6" s="342" t="s">
        <v>491</v>
      </c>
      <c r="IF6" s="334"/>
      <c r="IG6" s="335"/>
      <c r="IH6" s="335"/>
      <c r="II6" s="283" t="s">
        <v>494</v>
      </c>
      <c r="IJ6" s="283" t="str">
        <f>IF(SUM(IF6:IH6),SUM(IF6:IH6),"")</f>
        <v/>
      </c>
      <c r="IK6" s="283" t="s">
        <v>491</v>
      </c>
      <c r="IL6" s="334"/>
      <c r="IM6" s="335"/>
      <c r="IN6" s="335"/>
      <c r="IO6" s="283" t="s">
        <v>494</v>
      </c>
      <c r="IP6" s="283" t="str">
        <f>IF(SUM(IL6:IN6),SUM(IL6:IN6),"")</f>
        <v/>
      </c>
      <c r="IQ6" s="283" t="s">
        <v>491</v>
      </c>
      <c r="IR6" s="334"/>
      <c r="IS6" s="335"/>
      <c r="IT6" s="335"/>
      <c r="IU6" s="283" t="s">
        <v>494</v>
      </c>
      <c r="IV6" s="283" t="str">
        <f>IF(SUM(IR6:IT6),SUM(IR6:IT6),"")</f>
        <v/>
      </c>
      <c r="IW6" s="283" t="s">
        <v>491</v>
      </c>
      <c r="IX6" s="334"/>
      <c r="IY6" s="335"/>
      <c r="IZ6" s="335"/>
      <c r="JA6" s="283" t="s">
        <v>494</v>
      </c>
      <c r="JB6" s="283" t="str">
        <f>IF(SUM(IX6:IZ6),SUM(IX6:IZ6),"")</f>
        <v/>
      </c>
      <c r="JC6" s="342" t="s">
        <v>491</v>
      </c>
      <c r="JD6" s="350">
        <f>IF($JD$2="เอาออก","",JQ6)</f>
        <v>90</v>
      </c>
      <c r="JE6" s="359" t="s">
        <v>514</v>
      </c>
      <c r="JF6" s="359" t="s">
        <v>358</v>
      </c>
      <c r="JG6" s="360"/>
      <c r="JH6" s="803"/>
      <c r="JM6" s="369">
        <f>SUM(BL6,BF6,AZ6,AT6,AN6,AH6,AB6,V6,P6,J6)</f>
        <v>90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90</v>
      </c>
      <c r="JR6" s="85"/>
      <c r="JS6" s="166" t="s">
        <v>515</v>
      </c>
      <c r="JT6" s="166" t="s">
        <v>240</v>
      </c>
      <c r="JU6" s="166" t="s">
        <v>237</v>
      </c>
    </row>
    <row r="7" spans="2:281" ht="15.6" customHeight="1">
      <c r="B7" s="271">
        <v>1</v>
      </c>
      <c r="C7" s="272" t="str">
        <f>IF(นักเรียน!C6="","",นักเรียน!C6)</f>
        <v>1526</v>
      </c>
      <c r="D7" s="799" t="str">
        <f>IF(นักเรียน!E6="","",นักเรียน!E6)</f>
        <v>เด็กชายจิรทีปต์  พวงมาลา</v>
      </c>
      <c r="E7" s="800"/>
      <c r="F7" s="336">
        <v>6</v>
      </c>
      <c r="G7" s="337"/>
      <c r="H7" s="337"/>
      <c r="I7" s="286">
        <f t="shared" ref="I7:I38" si="0">IF(SUM(F7:H7),SUM(F7:H7),"")</f>
        <v>6</v>
      </c>
      <c r="J7" s="340">
        <f>IF(I7="","",ROUND(I7/$J$6*100,0))</f>
        <v>60</v>
      </c>
      <c r="K7" s="341" t="str">
        <f t="shared" ref="K7:K38" si="1">IF(I7="","",VLOOKUP(J7,gradekpi,4))</f>
        <v>ผ่าน</v>
      </c>
      <c r="L7" s="336">
        <v>6</v>
      </c>
      <c r="M7" s="337"/>
      <c r="N7" s="337"/>
      <c r="O7" s="286">
        <f t="shared" ref="O7:O38" si="2">IF(SUM(L7:N7),SUM(L7:N7),"")</f>
        <v>6</v>
      </c>
      <c r="P7" s="340">
        <f>IF(O7="","",ROUND(O7/$P$6*100,0))</f>
        <v>60</v>
      </c>
      <c r="Q7" s="341" t="str">
        <f t="shared" ref="Q7:Q38" si="3">IF(O7="","",VLOOKUP(P7,gradekpi,4))</f>
        <v>ผ่าน</v>
      </c>
      <c r="R7" s="336">
        <v>6</v>
      </c>
      <c r="S7" s="337"/>
      <c r="T7" s="337"/>
      <c r="U7" s="286">
        <f t="shared" ref="U7:U38" si="4">IF(SUM(R7:T7),SUM(R7:T7),"")</f>
        <v>6</v>
      </c>
      <c r="V7" s="340">
        <f>IF(U7="","",ROUND(U7/$V$6*100,0))</f>
        <v>60</v>
      </c>
      <c r="W7" s="343" t="str">
        <f t="shared" ref="W7:W38" si="5">IF(U7="","",VLOOKUP(V7,gradekpi,4))</f>
        <v>ผ่าน</v>
      </c>
      <c r="X7" s="336">
        <v>6</v>
      </c>
      <c r="Y7" s="337"/>
      <c r="Z7" s="337"/>
      <c r="AA7" s="286">
        <f t="shared" ref="AA7:AA38" si="6">IF(SUM(X7:Z7),SUM(X7:Z7),"")</f>
        <v>6</v>
      </c>
      <c r="AB7" s="340">
        <f>IF(AA7="","",ROUND(AA7/$AB$6*100,0))</f>
        <v>60</v>
      </c>
      <c r="AC7" s="341" t="str">
        <f t="shared" ref="AC7:AC38" si="7">IF(AA7="","",VLOOKUP(AB7,gradekpi,4))</f>
        <v>ผ่าน</v>
      </c>
      <c r="AD7" s="336">
        <v>6</v>
      </c>
      <c r="AE7" s="337"/>
      <c r="AF7" s="337"/>
      <c r="AG7" s="286">
        <f t="shared" ref="AG7:AG38" si="8">IF(SUM(AD7:AF7),SUM(AD7:AF7),"")</f>
        <v>6</v>
      </c>
      <c r="AH7" s="340">
        <f>IF(AG7="","",ROUND(AG7/$AH$6*100,0))</f>
        <v>60</v>
      </c>
      <c r="AI7" s="341" t="str">
        <f t="shared" ref="AI7:AI38" si="9">IF(AG7="","",VLOOKUP(AH7,gradekpi,4))</f>
        <v>ผ่าน</v>
      </c>
      <c r="AJ7" s="336">
        <v>6</v>
      </c>
      <c r="AK7" s="337"/>
      <c r="AL7" s="337"/>
      <c r="AM7" s="286">
        <f t="shared" ref="AM7:AM38" si="10">IF(SUM(AJ7:AL7),SUM(AJ7:AL7),"")</f>
        <v>6</v>
      </c>
      <c r="AN7" s="340">
        <f>IF(AM7="","",ROUND(AM7/$AN$6*100,0))</f>
        <v>60</v>
      </c>
      <c r="AO7" s="341" t="str">
        <f t="shared" ref="AO7:AO38" si="11">IF(AM7="","",VLOOKUP(AN7,gradekpi,4))</f>
        <v>ผ่าน</v>
      </c>
      <c r="AP7" s="336">
        <v>6</v>
      </c>
      <c r="AQ7" s="337"/>
      <c r="AR7" s="337"/>
      <c r="AS7" s="286">
        <f t="shared" ref="AS7:AS38" si="12">IF(SUM(AP7:AR7),SUM(AP7:AR7),"")</f>
        <v>6</v>
      </c>
      <c r="AT7" s="340">
        <f>IF(AS7="","",ROUND(AS7/$AT$6*100,0))</f>
        <v>60</v>
      </c>
      <c r="AU7" s="343" t="str">
        <f t="shared" ref="AU7:AU38" si="13">IF(AS7="","",VLOOKUP(AT7,gradekpi,4))</f>
        <v>ผ่าน</v>
      </c>
      <c r="AV7" s="336">
        <v>6</v>
      </c>
      <c r="AW7" s="337"/>
      <c r="AX7" s="337"/>
      <c r="AY7" s="286">
        <f t="shared" ref="AY7:AY38" si="14">IF(SUM(AV7:AX7),SUM(AV7:AX7),"")</f>
        <v>6</v>
      </c>
      <c r="AZ7" s="340">
        <f>IF(AY7="","",ROUND(AY7/$AZ$6*100,0))</f>
        <v>60</v>
      </c>
      <c r="BA7" s="341" t="str">
        <f t="shared" ref="BA7:BA38" si="15">IF(AY7="","",VLOOKUP(AZ7,gradekpi,4))</f>
        <v>ผ่าน</v>
      </c>
      <c r="BB7" s="336">
        <v>6</v>
      </c>
      <c r="BC7" s="337"/>
      <c r="BD7" s="337"/>
      <c r="BE7" s="286">
        <f t="shared" ref="BE7:BE38" si="16">IF(SUM(BB7:BD7),SUM(BB7:BD7),"")</f>
        <v>6</v>
      </c>
      <c r="BF7" s="340">
        <f>IF(BE7="","",ROUND(BE7/$BF$6*100,0))</f>
        <v>60</v>
      </c>
      <c r="BG7" s="341" t="str">
        <f t="shared" ref="BG7:BG38" si="17">IF(BE7="","",VLOOKUP(BF7,gradekpi,4))</f>
        <v>ผ่าน</v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54</v>
      </c>
      <c r="JE7" s="272">
        <f>IF(OR(D7="",$JE$2="เอาออก"),"",COUNTIF(F7:JC7,"ผ่าน"))</f>
        <v>9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54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54</v>
      </c>
      <c r="JR7" s="166"/>
      <c r="JS7" s="166">
        <f>COUNTA(นักเรียน!E6:E55)</f>
        <v>20</v>
      </c>
      <c r="JT7" s="166">
        <f>COUNTIF(JG7:JG56,"ผ่าน")</f>
        <v>18</v>
      </c>
      <c r="JU7" s="166">
        <f>COUNTIF(JG7:JG56,"ไม่ผ่าน")</f>
        <v>2</v>
      </c>
    </row>
    <row r="8" spans="2:281" ht="15.6" customHeight="1">
      <c r="B8" s="276">
        <v>2</v>
      </c>
      <c r="C8" s="277" t="str">
        <f>IF(นักเรียน!C7="","",นักเรียน!C7)</f>
        <v>1527</v>
      </c>
      <c r="D8" s="797" t="str">
        <f>IF(นักเรียน!E7="","",นักเรียน!E7)</f>
        <v>เด็กชายพีระศิลป์  นรสิงห์</v>
      </c>
      <c r="E8" s="798"/>
      <c r="F8" s="338">
        <v>8</v>
      </c>
      <c r="G8" s="339"/>
      <c r="H8" s="339"/>
      <c r="I8" s="277">
        <f t="shared" si="0"/>
        <v>8</v>
      </c>
      <c r="J8" s="340">
        <f t="shared" ref="J8:J56" si="87">IF(I8="","",ROUND(I8/$J$6*100,0))</f>
        <v>80</v>
      </c>
      <c r="K8" s="341" t="str">
        <f t="shared" si="1"/>
        <v>ผ่าน</v>
      </c>
      <c r="L8" s="338">
        <v>8</v>
      </c>
      <c r="M8" s="339"/>
      <c r="N8" s="339"/>
      <c r="O8" s="277">
        <f t="shared" si="2"/>
        <v>8</v>
      </c>
      <c r="P8" s="340">
        <f t="shared" ref="P8:P56" si="88">IF(O8="","",ROUND(O8/$P$6*100,0))</f>
        <v>80</v>
      </c>
      <c r="Q8" s="341" t="str">
        <f t="shared" si="3"/>
        <v>ผ่าน</v>
      </c>
      <c r="R8" s="338">
        <v>8</v>
      </c>
      <c r="S8" s="339"/>
      <c r="T8" s="339"/>
      <c r="U8" s="277">
        <f t="shared" si="4"/>
        <v>8</v>
      </c>
      <c r="V8" s="340">
        <f t="shared" ref="V8:V56" si="89">IF(U8="","",ROUND(U8/$V$6*100,0))</f>
        <v>80</v>
      </c>
      <c r="W8" s="343" t="str">
        <f t="shared" si="5"/>
        <v>ผ่าน</v>
      </c>
      <c r="X8" s="338">
        <v>8</v>
      </c>
      <c r="Y8" s="339"/>
      <c r="Z8" s="339"/>
      <c r="AA8" s="277">
        <f t="shared" si="6"/>
        <v>8</v>
      </c>
      <c r="AB8" s="340">
        <f t="shared" ref="AB8:AB56" si="90">IF(AA8="","",ROUND(AA8/$AB$6*100,0))</f>
        <v>80</v>
      </c>
      <c r="AC8" s="341" t="str">
        <f t="shared" si="7"/>
        <v>ผ่าน</v>
      </c>
      <c r="AD8" s="338">
        <v>8</v>
      </c>
      <c r="AE8" s="339"/>
      <c r="AF8" s="339"/>
      <c r="AG8" s="277">
        <f t="shared" si="8"/>
        <v>8</v>
      </c>
      <c r="AH8" s="340">
        <f t="shared" ref="AH8:AH56" si="91">IF(AG8="","",ROUND(AG8/$AH$6*100,0))</f>
        <v>80</v>
      </c>
      <c r="AI8" s="341" t="str">
        <f t="shared" si="9"/>
        <v>ผ่าน</v>
      </c>
      <c r="AJ8" s="338">
        <v>8</v>
      </c>
      <c r="AK8" s="339"/>
      <c r="AL8" s="339"/>
      <c r="AM8" s="277">
        <f t="shared" si="10"/>
        <v>8</v>
      </c>
      <c r="AN8" s="340">
        <f t="shared" ref="AN8:AN56" si="92">IF(AM8="","",ROUND(AM8/$AN$6*100,0))</f>
        <v>80</v>
      </c>
      <c r="AO8" s="341" t="str">
        <f t="shared" si="11"/>
        <v>ผ่าน</v>
      </c>
      <c r="AP8" s="338">
        <v>8</v>
      </c>
      <c r="AQ8" s="339"/>
      <c r="AR8" s="339"/>
      <c r="AS8" s="277">
        <f t="shared" si="12"/>
        <v>8</v>
      </c>
      <c r="AT8" s="340">
        <f t="shared" ref="AT8:AT56" si="93">IF(AS8="","",ROUND(AS8/$AT$6*100,0))</f>
        <v>80</v>
      </c>
      <c r="AU8" s="343" t="str">
        <f t="shared" si="13"/>
        <v>ผ่าน</v>
      </c>
      <c r="AV8" s="338">
        <v>8</v>
      </c>
      <c r="AW8" s="339"/>
      <c r="AX8" s="339"/>
      <c r="AY8" s="277">
        <f t="shared" si="14"/>
        <v>8</v>
      </c>
      <c r="AZ8" s="340">
        <f t="shared" ref="AZ8:AZ56" si="94">IF(AY8="","",ROUND(AY8/$AZ$6*100,0))</f>
        <v>80</v>
      </c>
      <c r="BA8" s="341" t="str">
        <f t="shared" si="15"/>
        <v>ผ่าน</v>
      </c>
      <c r="BB8" s="338">
        <v>8</v>
      </c>
      <c r="BC8" s="339"/>
      <c r="BD8" s="339"/>
      <c r="BE8" s="277">
        <f t="shared" si="16"/>
        <v>8</v>
      </c>
      <c r="BF8" s="340">
        <f t="shared" ref="BF8:BF56" si="95">IF(BE8="","",ROUND(BE8/$BF$6*100,0))</f>
        <v>80</v>
      </c>
      <c r="BG8" s="341" t="str">
        <f t="shared" si="17"/>
        <v>ผ่าน</v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72</v>
      </c>
      <c r="JE8" s="277">
        <f t="shared" ref="JE8:JE56" si="131">IF(OR(D8="",$JE$2="เอาออก"),"",COUNTIF(F8:JC8,"ผ่าน"))</f>
        <v>9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72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72</v>
      </c>
      <c r="JR8" s="166"/>
    </row>
    <row r="9" spans="2:281" ht="15.6" customHeight="1">
      <c r="B9" s="276">
        <v>3</v>
      </c>
      <c r="C9" s="277" t="str">
        <f>IF(นักเรียน!C8="","",นักเรียน!C8)</f>
        <v>1528</v>
      </c>
      <c r="D9" s="797" t="str">
        <f>IF(นักเรียน!E8="","",นักเรียน!E8)</f>
        <v>เด็กชายภูผา  เศษจำปา</v>
      </c>
      <c r="E9" s="798"/>
      <c r="F9" s="338">
        <v>8</v>
      </c>
      <c r="G9" s="339"/>
      <c r="H9" s="339"/>
      <c r="I9" s="277">
        <f t="shared" si="0"/>
        <v>8</v>
      </c>
      <c r="J9" s="340">
        <f t="shared" si="87"/>
        <v>80</v>
      </c>
      <c r="K9" s="341" t="str">
        <f t="shared" si="1"/>
        <v>ผ่าน</v>
      </c>
      <c r="L9" s="338">
        <v>8</v>
      </c>
      <c r="M9" s="339"/>
      <c r="N9" s="339"/>
      <c r="O9" s="277">
        <f t="shared" si="2"/>
        <v>8</v>
      </c>
      <c r="P9" s="340">
        <f t="shared" si="88"/>
        <v>80</v>
      </c>
      <c r="Q9" s="341" t="str">
        <f t="shared" si="3"/>
        <v>ผ่าน</v>
      </c>
      <c r="R9" s="338">
        <v>8</v>
      </c>
      <c r="S9" s="339"/>
      <c r="T9" s="339"/>
      <c r="U9" s="277">
        <f t="shared" si="4"/>
        <v>8</v>
      </c>
      <c r="V9" s="340">
        <f t="shared" si="89"/>
        <v>80</v>
      </c>
      <c r="W9" s="343" t="str">
        <f t="shared" si="5"/>
        <v>ผ่าน</v>
      </c>
      <c r="X9" s="338">
        <v>8</v>
      </c>
      <c r="Y9" s="339"/>
      <c r="Z9" s="339"/>
      <c r="AA9" s="277">
        <f t="shared" si="6"/>
        <v>8</v>
      </c>
      <c r="AB9" s="340">
        <f t="shared" si="90"/>
        <v>80</v>
      </c>
      <c r="AC9" s="341" t="str">
        <f t="shared" si="7"/>
        <v>ผ่าน</v>
      </c>
      <c r="AD9" s="338">
        <v>8</v>
      </c>
      <c r="AE9" s="339"/>
      <c r="AF9" s="339"/>
      <c r="AG9" s="277">
        <f t="shared" si="8"/>
        <v>8</v>
      </c>
      <c r="AH9" s="340">
        <f t="shared" si="91"/>
        <v>80</v>
      </c>
      <c r="AI9" s="341" t="str">
        <f t="shared" si="9"/>
        <v>ผ่าน</v>
      </c>
      <c r="AJ9" s="338">
        <v>8</v>
      </c>
      <c r="AK9" s="339"/>
      <c r="AL9" s="339"/>
      <c r="AM9" s="277">
        <f t="shared" si="10"/>
        <v>8</v>
      </c>
      <c r="AN9" s="340">
        <f t="shared" si="92"/>
        <v>80</v>
      </c>
      <c r="AO9" s="341" t="str">
        <f t="shared" si="11"/>
        <v>ผ่าน</v>
      </c>
      <c r="AP9" s="338">
        <v>8</v>
      </c>
      <c r="AQ9" s="339"/>
      <c r="AR9" s="339"/>
      <c r="AS9" s="277">
        <f t="shared" si="12"/>
        <v>8</v>
      </c>
      <c r="AT9" s="340">
        <f t="shared" si="93"/>
        <v>80</v>
      </c>
      <c r="AU9" s="343" t="str">
        <f t="shared" si="13"/>
        <v>ผ่าน</v>
      </c>
      <c r="AV9" s="338">
        <v>8</v>
      </c>
      <c r="AW9" s="339"/>
      <c r="AX9" s="339"/>
      <c r="AY9" s="277">
        <f t="shared" si="14"/>
        <v>8</v>
      </c>
      <c r="AZ9" s="340">
        <f t="shared" si="94"/>
        <v>80</v>
      </c>
      <c r="BA9" s="341" t="str">
        <f t="shared" si="15"/>
        <v>ผ่าน</v>
      </c>
      <c r="BB9" s="338">
        <v>8</v>
      </c>
      <c r="BC9" s="339"/>
      <c r="BD9" s="339"/>
      <c r="BE9" s="277">
        <f t="shared" si="16"/>
        <v>8</v>
      </c>
      <c r="BF9" s="340">
        <f t="shared" si="95"/>
        <v>80</v>
      </c>
      <c r="BG9" s="341" t="str">
        <f t="shared" si="17"/>
        <v>ผ่าน</v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72</v>
      </c>
      <c r="JE9" s="277">
        <f t="shared" si="131"/>
        <v>9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72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72</v>
      </c>
      <c r="JR9" s="166"/>
    </row>
    <row r="10" spans="2:281" ht="15.6" customHeight="1">
      <c r="B10" s="276">
        <v>4</v>
      </c>
      <c r="C10" s="277" t="str">
        <f>IF(นักเรียน!C9="","",นักเรียน!C9)</f>
        <v>1529</v>
      </c>
      <c r="D10" s="797" t="str">
        <f>IF(นักเรียน!E9="","",นักเรียน!E9)</f>
        <v>เด็กชายภูมิพันธ์  สมพงษ์</v>
      </c>
      <c r="E10" s="798"/>
      <c r="F10" s="338">
        <v>6</v>
      </c>
      <c r="G10" s="339"/>
      <c r="H10" s="339"/>
      <c r="I10" s="277">
        <f t="shared" si="0"/>
        <v>6</v>
      </c>
      <c r="J10" s="340">
        <f t="shared" si="87"/>
        <v>60</v>
      </c>
      <c r="K10" s="341" t="str">
        <f t="shared" si="1"/>
        <v>ผ่าน</v>
      </c>
      <c r="L10" s="338">
        <v>6</v>
      </c>
      <c r="M10" s="339"/>
      <c r="N10" s="339"/>
      <c r="O10" s="277">
        <f t="shared" si="2"/>
        <v>6</v>
      </c>
      <c r="P10" s="340">
        <f t="shared" si="88"/>
        <v>60</v>
      </c>
      <c r="Q10" s="341" t="str">
        <f t="shared" si="3"/>
        <v>ผ่าน</v>
      </c>
      <c r="R10" s="338">
        <v>6</v>
      </c>
      <c r="S10" s="339"/>
      <c r="T10" s="339"/>
      <c r="U10" s="277">
        <f t="shared" si="4"/>
        <v>6</v>
      </c>
      <c r="V10" s="340">
        <f t="shared" si="89"/>
        <v>60</v>
      </c>
      <c r="W10" s="343" t="str">
        <f t="shared" si="5"/>
        <v>ผ่าน</v>
      </c>
      <c r="X10" s="338">
        <v>6</v>
      </c>
      <c r="Y10" s="339"/>
      <c r="Z10" s="339"/>
      <c r="AA10" s="277">
        <f t="shared" si="6"/>
        <v>6</v>
      </c>
      <c r="AB10" s="340">
        <f t="shared" si="90"/>
        <v>60</v>
      </c>
      <c r="AC10" s="341" t="str">
        <f t="shared" si="7"/>
        <v>ผ่าน</v>
      </c>
      <c r="AD10" s="338">
        <v>6</v>
      </c>
      <c r="AE10" s="339"/>
      <c r="AF10" s="339"/>
      <c r="AG10" s="277">
        <f t="shared" si="8"/>
        <v>6</v>
      </c>
      <c r="AH10" s="340">
        <f t="shared" si="91"/>
        <v>60</v>
      </c>
      <c r="AI10" s="341" t="str">
        <f t="shared" si="9"/>
        <v>ผ่าน</v>
      </c>
      <c r="AJ10" s="338">
        <v>6</v>
      </c>
      <c r="AK10" s="339"/>
      <c r="AL10" s="339"/>
      <c r="AM10" s="277">
        <f t="shared" si="10"/>
        <v>6</v>
      </c>
      <c r="AN10" s="340">
        <f t="shared" si="92"/>
        <v>60</v>
      </c>
      <c r="AO10" s="341" t="str">
        <f t="shared" si="11"/>
        <v>ผ่าน</v>
      </c>
      <c r="AP10" s="338">
        <v>6</v>
      </c>
      <c r="AQ10" s="339"/>
      <c r="AR10" s="339"/>
      <c r="AS10" s="277">
        <f t="shared" si="12"/>
        <v>6</v>
      </c>
      <c r="AT10" s="340">
        <f t="shared" si="93"/>
        <v>60</v>
      </c>
      <c r="AU10" s="343" t="str">
        <f t="shared" si="13"/>
        <v>ผ่าน</v>
      </c>
      <c r="AV10" s="338">
        <v>6</v>
      </c>
      <c r="AW10" s="339"/>
      <c r="AX10" s="339"/>
      <c r="AY10" s="277">
        <f t="shared" si="14"/>
        <v>6</v>
      </c>
      <c r="AZ10" s="340">
        <f t="shared" si="94"/>
        <v>60</v>
      </c>
      <c r="BA10" s="341" t="str">
        <f t="shared" si="15"/>
        <v>ผ่าน</v>
      </c>
      <c r="BB10" s="338">
        <v>6</v>
      </c>
      <c r="BC10" s="339"/>
      <c r="BD10" s="339"/>
      <c r="BE10" s="277">
        <f t="shared" si="16"/>
        <v>6</v>
      </c>
      <c r="BF10" s="340">
        <f t="shared" si="95"/>
        <v>60</v>
      </c>
      <c r="BG10" s="341" t="str">
        <f t="shared" si="17"/>
        <v>ผ่าน</v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54</v>
      </c>
      <c r="JE10" s="277">
        <f t="shared" si="131"/>
        <v>9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54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54</v>
      </c>
      <c r="JR10" s="166"/>
    </row>
    <row r="11" spans="2:281" ht="15.6" customHeight="1">
      <c r="B11" s="276">
        <v>5</v>
      </c>
      <c r="C11" s="277" t="str">
        <f>IF(นักเรียน!C10="","",นักเรียน!C10)</f>
        <v>1530</v>
      </c>
      <c r="D11" s="797" t="str">
        <f>IF(นักเรียน!E10="","",นักเรียน!E10)</f>
        <v>เด็กชายอดุลยวัฒน์  สอนนาง</v>
      </c>
      <c r="E11" s="798"/>
      <c r="F11" s="338">
        <v>8</v>
      </c>
      <c r="G11" s="339"/>
      <c r="H11" s="339"/>
      <c r="I11" s="277">
        <f t="shared" si="0"/>
        <v>8</v>
      </c>
      <c r="J11" s="340">
        <f t="shared" si="87"/>
        <v>80</v>
      </c>
      <c r="K11" s="341" t="str">
        <f t="shared" si="1"/>
        <v>ผ่าน</v>
      </c>
      <c r="L11" s="338">
        <v>8</v>
      </c>
      <c r="M11" s="339"/>
      <c r="N11" s="339"/>
      <c r="O11" s="277">
        <f t="shared" si="2"/>
        <v>8</v>
      </c>
      <c r="P11" s="340">
        <f t="shared" si="88"/>
        <v>80</v>
      </c>
      <c r="Q11" s="341" t="str">
        <f t="shared" si="3"/>
        <v>ผ่าน</v>
      </c>
      <c r="R11" s="338">
        <v>8</v>
      </c>
      <c r="S11" s="339"/>
      <c r="T11" s="339"/>
      <c r="U11" s="277">
        <f t="shared" si="4"/>
        <v>8</v>
      </c>
      <c r="V11" s="340">
        <f t="shared" si="89"/>
        <v>80</v>
      </c>
      <c r="W11" s="343" t="str">
        <f t="shared" si="5"/>
        <v>ผ่าน</v>
      </c>
      <c r="X11" s="338">
        <v>8</v>
      </c>
      <c r="Y11" s="339"/>
      <c r="Z11" s="339"/>
      <c r="AA11" s="277">
        <f t="shared" si="6"/>
        <v>8</v>
      </c>
      <c r="AB11" s="340">
        <f t="shared" si="90"/>
        <v>80</v>
      </c>
      <c r="AC11" s="341" t="str">
        <f t="shared" si="7"/>
        <v>ผ่าน</v>
      </c>
      <c r="AD11" s="338">
        <v>8</v>
      </c>
      <c r="AE11" s="339"/>
      <c r="AF11" s="339"/>
      <c r="AG11" s="277">
        <f t="shared" si="8"/>
        <v>8</v>
      </c>
      <c r="AH11" s="340">
        <f t="shared" si="91"/>
        <v>80</v>
      </c>
      <c r="AI11" s="341" t="str">
        <f t="shared" si="9"/>
        <v>ผ่าน</v>
      </c>
      <c r="AJ11" s="338">
        <v>8</v>
      </c>
      <c r="AK11" s="339"/>
      <c r="AL11" s="339"/>
      <c r="AM11" s="277">
        <f t="shared" si="10"/>
        <v>8</v>
      </c>
      <c r="AN11" s="340">
        <f t="shared" si="92"/>
        <v>80</v>
      </c>
      <c r="AO11" s="341" t="str">
        <f t="shared" si="11"/>
        <v>ผ่าน</v>
      </c>
      <c r="AP11" s="338">
        <v>8</v>
      </c>
      <c r="AQ11" s="339"/>
      <c r="AR11" s="339"/>
      <c r="AS11" s="277">
        <f t="shared" si="12"/>
        <v>8</v>
      </c>
      <c r="AT11" s="340">
        <f t="shared" si="93"/>
        <v>80</v>
      </c>
      <c r="AU11" s="343" t="str">
        <f t="shared" si="13"/>
        <v>ผ่าน</v>
      </c>
      <c r="AV11" s="338">
        <v>8</v>
      </c>
      <c r="AW11" s="339"/>
      <c r="AX11" s="339"/>
      <c r="AY11" s="277">
        <f t="shared" si="14"/>
        <v>8</v>
      </c>
      <c r="AZ11" s="340">
        <f t="shared" si="94"/>
        <v>80</v>
      </c>
      <c r="BA11" s="341" t="str">
        <f t="shared" si="15"/>
        <v>ผ่าน</v>
      </c>
      <c r="BB11" s="338">
        <v>8</v>
      </c>
      <c r="BC11" s="339"/>
      <c r="BD11" s="339"/>
      <c r="BE11" s="277">
        <f t="shared" si="16"/>
        <v>8</v>
      </c>
      <c r="BF11" s="340">
        <f t="shared" si="95"/>
        <v>80</v>
      </c>
      <c r="BG11" s="341" t="str">
        <f t="shared" si="17"/>
        <v>ผ่าน</v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72</v>
      </c>
      <c r="JE11" s="277">
        <f t="shared" si="131"/>
        <v>9</v>
      </c>
      <c r="JF11" s="363">
        <f t="shared" si="132"/>
        <v>100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72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72</v>
      </c>
      <c r="JR11" s="166"/>
    </row>
    <row r="12" spans="2:281" ht="15.6" customHeight="1">
      <c r="B12" s="276">
        <v>6</v>
      </c>
      <c r="C12" s="277" t="str">
        <f>IF(นักเรียน!C11="","",นักเรียน!C11)</f>
        <v>1536</v>
      </c>
      <c r="D12" s="797" t="str">
        <f>IF(นักเรียน!E11="","",นักเรียน!E11)</f>
        <v>เด็กชายชวัลวิทย์  อ่างมัจฉา</v>
      </c>
      <c r="E12" s="798"/>
      <c r="F12" s="338">
        <v>8</v>
      </c>
      <c r="G12" s="339"/>
      <c r="H12" s="339"/>
      <c r="I12" s="277">
        <f t="shared" si="0"/>
        <v>8</v>
      </c>
      <c r="J12" s="340">
        <f t="shared" si="87"/>
        <v>80</v>
      </c>
      <c r="K12" s="341" t="str">
        <f t="shared" si="1"/>
        <v>ผ่าน</v>
      </c>
      <c r="L12" s="338">
        <v>8</v>
      </c>
      <c r="M12" s="339"/>
      <c r="N12" s="339"/>
      <c r="O12" s="277">
        <f t="shared" si="2"/>
        <v>8</v>
      </c>
      <c r="P12" s="340">
        <f t="shared" si="88"/>
        <v>80</v>
      </c>
      <c r="Q12" s="341" t="str">
        <f t="shared" si="3"/>
        <v>ผ่าน</v>
      </c>
      <c r="R12" s="338">
        <v>8</v>
      </c>
      <c r="S12" s="339"/>
      <c r="T12" s="339"/>
      <c r="U12" s="277">
        <f t="shared" si="4"/>
        <v>8</v>
      </c>
      <c r="V12" s="340">
        <f t="shared" si="89"/>
        <v>80</v>
      </c>
      <c r="W12" s="343" t="str">
        <f t="shared" si="5"/>
        <v>ผ่าน</v>
      </c>
      <c r="X12" s="338">
        <v>8</v>
      </c>
      <c r="Y12" s="339"/>
      <c r="Z12" s="339"/>
      <c r="AA12" s="277">
        <f t="shared" si="6"/>
        <v>8</v>
      </c>
      <c r="AB12" s="340">
        <f t="shared" si="90"/>
        <v>80</v>
      </c>
      <c r="AC12" s="341" t="str">
        <f t="shared" si="7"/>
        <v>ผ่าน</v>
      </c>
      <c r="AD12" s="338">
        <v>8</v>
      </c>
      <c r="AE12" s="339"/>
      <c r="AF12" s="339"/>
      <c r="AG12" s="277">
        <f t="shared" si="8"/>
        <v>8</v>
      </c>
      <c r="AH12" s="340">
        <f t="shared" si="91"/>
        <v>80</v>
      </c>
      <c r="AI12" s="341" t="str">
        <f t="shared" si="9"/>
        <v>ผ่าน</v>
      </c>
      <c r="AJ12" s="338">
        <v>9</v>
      </c>
      <c r="AK12" s="339"/>
      <c r="AL12" s="339"/>
      <c r="AM12" s="277">
        <f t="shared" si="10"/>
        <v>9</v>
      </c>
      <c r="AN12" s="340">
        <f t="shared" si="92"/>
        <v>90</v>
      </c>
      <c r="AO12" s="341" t="str">
        <f t="shared" si="11"/>
        <v>ผ่าน</v>
      </c>
      <c r="AP12" s="338">
        <v>8</v>
      </c>
      <c r="AQ12" s="339"/>
      <c r="AR12" s="339"/>
      <c r="AS12" s="277">
        <f t="shared" si="12"/>
        <v>8</v>
      </c>
      <c r="AT12" s="340">
        <f t="shared" si="93"/>
        <v>80</v>
      </c>
      <c r="AU12" s="343" t="str">
        <f t="shared" si="13"/>
        <v>ผ่าน</v>
      </c>
      <c r="AV12" s="338">
        <v>8</v>
      </c>
      <c r="AW12" s="339"/>
      <c r="AX12" s="339"/>
      <c r="AY12" s="277">
        <f t="shared" si="14"/>
        <v>8</v>
      </c>
      <c r="AZ12" s="340">
        <f t="shared" si="94"/>
        <v>80</v>
      </c>
      <c r="BA12" s="341" t="str">
        <f t="shared" si="15"/>
        <v>ผ่าน</v>
      </c>
      <c r="BB12" s="338">
        <v>9</v>
      </c>
      <c r="BC12" s="339"/>
      <c r="BD12" s="339"/>
      <c r="BE12" s="277">
        <f t="shared" si="16"/>
        <v>9</v>
      </c>
      <c r="BF12" s="340">
        <f t="shared" si="95"/>
        <v>90</v>
      </c>
      <c r="BG12" s="341" t="str">
        <f t="shared" si="17"/>
        <v>ผ่าน</v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74</v>
      </c>
      <c r="JE12" s="277">
        <f t="shared" si="131"/>
        <v>9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74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74</v>
      </c>
      <c r="JR12" s="166"/>
    </row>
    <row r="13" spans="2:281" ht="15.6" customHeight="1">
      <c r="B13" s="276">
        <v>7</v>
      </c>
      <c r="C13" s="277" t="str">
        <f>IF(นักเรียน!C12="","",นักเรียน!C12)</f>
        <v>1545</v>
      </c>
      <c r="D13" s="797" t="str">
        <f>IF(นักเรียน!E12="","",นักเรียน!E12)</f>
        <v>เด็กชายศักดิ์ดา  จันทะวงค์</v>
      </c>
      <c r="E13" s="798"/>
      <c r="F13" s="338">
        <v>6</v>
      </c>
      <c r="G13" s="339"/>
      <c r="H13" s="339"/>
      <c r="I13" s="277">
        <f t="shared" si="0"/>
        <v>6</v>
      </c>
      <c r="J13" s="340">
        <f t="shared" si="87"/>
        <v>60</v>
      </c>
      <c r="K13" s="341" t="str">
        <f t="shared" si="1"/>
        <v>ผ่าน</v>
      </c>
      <c r="L13" s="338">
        <v>6</v>
      </c>
      <c r="M13" s="339"/>
      <c r="N13" s="339"/>
      <c r="O13" s="277">
        <f t="shared" si="2"/>
        <v>6</v>
      </c>
      <c r="P13" s="340">
        <f t="shared" si="88"/>
        <v>60</v>
      </c>
      <c r="Q13" s="341" t="str">
        <f t="shared" si="3"/>
        <v>ผ่าน</v>
      </c>
      <c r="R13" s="338">
        <v>6</v>
      </c>
      <c r="S13" s="339"/>
      <c r="T13" s="339"/>
      <c r="U13" s="277">
        <f t="shared" si="4"/>
        <v>6</v>
      </c>
      <c r="V13" s="340">
        <f t="shared" si="89"/>
        <v>60</v>
      </c>
      <c r="W13" s="343" t="str">
        <f t="shared" si="5"/>
        <v>ผ่าน</v>
      </c>
      <c r="X13" s="338">
        <v>6</v>
      </c>
      <c r="Y13" s="339"/>
      <c r="Z13" s="339"/>
      <c r="AA13" s="277">
        <f t="shared" si="6"/>
        <v>6</v>
      </c>
      <c r="AB13" s="340">
        <f t="shared" si="90"/>
        <v>60</v>
      </c>
      <c r="AC13" s="341" t="str">
        <f t="shared" si="7"/>
        <v>ผ่าน</v>
      </c>
      <c r="AD13" s="338">
        <v>6</v>
      </c>
      <c r="AE13" s="339"/>
      <c r="AF13" s="339"/>
      <c r="AG13" s="277">
        <f t="shared" si="8"/>
        <v>6</v>
      </c>
      <c r="AH13" s="340">
        <f t="shared" si="91"/>
        <v>60</v>
      </c>
      <c r="AI13" s="341" t="str">
        <f t="shared" si="9"/>
        <v>ผ่าน</v>
      </c>
      <c r="AJ13" s="338">
        <v>6</v>
      </c>
      <c r="AK13" s="339"/>
      <c r="AL13" s="339"/>
      <c r="AM13" s="277">
        <f t="shared" si="10"/>
        <v>6</v>
      </c>
      <c r="AN13" s="340">
        <f t="shared" si="92"/>
        <v>60</v>
      </c>
      <c r="AO13" s="341" t="str">
        <f t="shared" si="11"/>
        <v>ผ่าน</v>
      </c>
      <c r="AP13" s="338">
        <v>6</v>
      </c>
      <c r="AQ13" s="339"/>
      <c r="AR13" s="339"/>
      <c r="AS13" s="277">
        <f t="shared" si="12"/>
        <v>6</v>
      </c>
      <c r="AT13" s="340">
        <f t="shared" si="93"/>
        <v>60</v>
      </c>
      <c r="AU13" s="343" t="str">
        <f t="shared" si="13"/>
        <v>ผ่าน</v>
      </c>
      <c r="AV13" s="338">
        <v>6</v>
      </c>
      <c r="AW13" s="339"/>
      <c r="AX13" s="339"/>
      <c r="AY13" s="277">
        <f t="shared" si="14"/>
        <v>6</v>
      </c>
      <c r="AZ13" s="340">
        <f t="shared" si="94"/>
        <v>60</v>
      </c>
      <c r="BA13" s="341" t="str">
        <f t="shared" si="15"/>
        <v>ผ่าน</v>
      </c>
      <c r="BB13" s="338">
        <v>6</v>
      </c>
      <c r="BC13" s="339"/>
      <c r="BD13" s="339"/>
      <c r="BE13" s="277">
        <f t="shared" si="16"/>
        <v>6</v>
      </c>
      <c r="BF13" s="340">
        <f t="shared" si="95"/>
        <v>60</v>
      </c>
      <c r="BG13" s="341" t="str">
        <f t="shared" si="17"/>
        <v>ผ่าน</v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54</v>
      </c>
      <c r="JE13" s="277">
        <f t="shared" si="131"/>
        <v>9</v>
      </c>
      <c r="JF13" s="363">
        <f t="shared" si="132"/>
        <v>100</v>
      </c>
      <c r="JG13" s="318" t="str">
        <f>IF(JF13="","",IF(นักเรียน!N12="ออก","---ย้าย---",VLOOKUP(JF13,gradekpisum,4)))</f>
        <v>ผ่าน</v>
      </c>
      <c r="JH13" s="364"/>
      <c r="JM13" s="368">
        <f t="shared" si="133"/>
        <v>54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54</v>
      </c>
      <c r="JR13" s="166"/>
    </row>
    <row r="14" spans="2:281" ht="15.6" customHeight="1">
      <c r="B14" s="276">
        <v>8</v>
      </c>
      <c r="C14" s="277" t="str">
        <f>IF(นักเรียน!C13="","",นักเรียน!C13)</f>
        <v>1616</v>
      </c>
      <c r="D14" s="797" t="str">
        <f>IF(นักเรียน!E13="","",นักเรียน!E13)</f>
        <v>เด็กชายแจ็คกี้  ระถิกา</v>
      </c>
      <c r="E14" s="798"/>
      <c r="F14" s="338">
        <v>7</v>
      </c>
      <c r="G14" s="339"/>
      <c r="H14" s="339"/>
      <c r="I14" s="277">
        <f t="shared" si="0"/>
        <v>7</v>
      </c>
      <c r="J14" s="340">
        <f t="shared" si="87"/>
        <v>70</v>
      </c>
      <c r="K14" s="341" t="str">
        <f t="shared" si="1"/>
        <v>ผ่าน</v>
      </c>
      <c r="L14" s="338">
        <v>7</v>
      </c>
      <c r="M14" s="339"/>
      <c r="N14" s="339"/>
      <c r="O14" s="277">
        <f t="shared" si="2"/>
        <v>7</v>
      </c>
      <c r="P14" s="340">
        <f t="shared" si="88"/>
        <v>70</v>
      </c>
      <c r="Q14" s="341" t="str">
        <f t="shared" si="3"/>
        <v>ผ่าน</v>
      </c>
      <c r="R14" s="338">
        <v>7</v>
      </c>
      <c r="S14" s="339"/>
      <c r="T14" s="339"/>
      <c r="U14" s="277">
        <f t="shared" si="4"/>
        <v>7</v>
      </c>
      <c r="V14" s="340">
        <f t="shared" si="89"/>
        <v>70</v>
      </c>
      <c r="W14" s="343" t="str">
        <f t="shared" si="5"/>
        <v>ผ่าน</v>
      </c>
      <c r="X14" s="338">
        <v>7</v>
      </c>
      <c r="Y14" s="339"/>
      <c r="Z14" s="339"/>
      <c r="AA14" s="277">
        <f t="shared" si="6"/>
        <v>7</v>
      </c>
      <c r="AB14" s="340">
        <f t="shared" si="90"/>
        <v>70</v>
      </c>
      <c r="AC14" s="341" t="str">
        <f t="shared" si="7"/>
        <v>ผ่าน</v>
      </c>
      <c r="AD14" s="338">
        <v>7</v>
      </c>
      <c r="AE14" s="339"/>
      <c r="AF14" s="339"/>
      <c r="AG14" s="277">
        <f t="shared" si="8"/>
        <v>7</v>
      </c>
      <c r="AH14" s="340">
        <f t="shared" si="91"/>
        <v>70</v>
      </c>
      <c r="AI14" s="341" t="str">
        <f t="shared" si="9"/>
        <v>ผ่าน</v>
      </c>
      <c r="AJ14" s="338">
        <v>7</v>
      </c>
      <c r="AK14" s="339"/>
      <c r="AL14" s="339"/>
      <c r="AM14" s="277">
        <f t="shared" si="10"/>
        <v>7</v>
      </c>
      <c r="AN14" s="340">
        <f t="shared" si="92"/>
        <v>70</v>
      </c>
      <c r="AO14" s="341" t="str">
        <f t="shared" si="11"/>
        <v>ผ่าน</v>
      </c>
      <c r="AP14" s="338">
        <v>7</v>
      </c>
      <c r="AQ14" s="339"/>
      <c r="AR14" s="339"/>
      <c r="AS14" s="277">
        <f t="shared" si="12"/>
        <v>7</v>
      </c>
      <c r="AT14" s="340">
        <f t="shared" si="93"/>
        <v>70</v>
      </c>
      <c r="AU14" s="343" t="str">
        <f t="shared" si="13"/>
        <v>ผ่าน</v>
      </c>
      <c r="AV14" s="338">
        <v>7</v>
      </c>
      <c r="AW14" s="339"/>
      <c r="AX14" s="339"/>
      <c r="AY14" s="277">
        <f t="shared" si="14"/>
        <v>7</v>
      </c>
      <c r="AZ14" s="340">
        <f t="shared" si="94"/>
        <v>70</v>
      </c>
      <c r="BA14" s="341" t="str">
        <f t="shared" si="15"/>
        <v>ผ่าน</v>
      </c>
      <c r="BB14" s="338">
        <v>7</v>
      </c>
      <c r="BC14" s="339"/>
      <c r="BD14" s="339"/>
      <c r="BE14" s="277">
        <f t="shared" si="16"/>
        <v>7</v>
      </c>
      <c r="BF14" s="340">
        <f t="shared" si="95"/>
        <v>70</v>
      </c>
      <c r="BG14" s="341" t="str">
        <f t="shared" si="17"/>
        <v>ผ่าน</v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63</v>
      </c>
      <c r="JE14" s="277">
        <f t="shared" si="131"/>
        <v>9</v>
      </c>
      <c r="JF14" s="363">
        <f t="shared" si="132"/>
        <v>100</v>
      </c>
      <c r="JG14" s="318" t="str">
        <f>IF(JF14="","",IF(นักเรียน!N13="ออก","---ย้าย---",VLOOKUP(JF14,gradekpisum,4)))</f>
        <v>ผ่าน</v>
      </c>
      <c r="JH14" s="364"/>
      <c r="JM14" s="368">
        <f t="shared" si="133"/>
        <v>63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63</v>
      </c>
      <c r="JR14" s="166"/>
    </row>
    <row r="15" spans="2:281" ht="15.6" customHeight="1">
      <c r="B15" s="276">
        <v>9</v>
      </c>
      <c r="C15" s="277" t="str">
        <f>IF(นักเรียน!C14="","",นักเรียน!C14)</f>
        <v>1531</v>
      </c>
      <c r="D15" s="797" t="str">
        <f>IF(นักเรียน!E14="","",นักเรียน!E14)</f>
        <v>เด็กหญิงธิราวัลย์  อ่อนตามา</v>
      </c>
      <c r="E15" s="798"/>
      <c r="F15" s="338">
        <v>6</v>
      </c>
      <c r="G15" s="339"/>
      <c r="H15" s="339"/>
      <c r="I15" s="277">
        <f t="shared" si="0"/>
        <v>6</v>
      </c>
      <c r="J15" s="340">
        <f t="shared" si="87"/>
        <v>60</v>
      </c>
      <c r="K15" s="341" t="str">
        <f t="shared" si="1"/>
        <v>ผ่าน</v>
      </c>
      <c r="L15" s="338">
        <v>6</v>
      </c>
      <c r="M15" s="339"/>
      <c r="N15" s="339"/>
      <c r="O15" s="277">
        <f t="shared" si="2"/>
        <v>6</v>
      </c>
      <c r="P15" s="340">
        <f t="shared" si="88"/>
        <v>60</v>
      </c>
      <c r="Q15" s="341" t="str">
        <f t="shared" si="3"/>
        <v>ผ่าน</v>
      </c>
      <c r="R15" s="338">
        <v>6</v>
      </c>
      <c r="S15" s="339"/>
      <c r="T15" s="339"/>
      <c r="U15" s="277">
        <f t="shared" si="4"/>
        <v>6</v>
      </c>
      <c r="V15" s="340">
        <f t="shared" si="89"/>
        <v>60</v>
      </c>
      <c r="W15" s="343" t="str">
        <f t="shared" si="5"/>
        <v>ผ่าน</v>
      </c>
      <c r="X15" s="338">
        <v>6</v>
      </c>
      <c r="Y15" s="339"/>
      <c r="Z15" s="339"/>
      <c r="AA15" s="277">
        <f t="shared" si="6"/>
        <v>6</v>
      </c>
      <c r="AB15" s="340">
        <f t="shared" si="90"/>
        <v>60</v>
      </c>
      <c r="AC15" s="341" t="str">
        <f t="shared" si="7"/>
        <v>ผ่าน</v>
      </c>
      <c r="AD15" s="338">
        <v>6</v>
      </c>
      <c r="AE15" s="339"/>
      <c r="AF15" s="339"/>
      <c r="AG15" s="277">
        <f t="shared" si="8"/>
        <v>6</v>
      </c>
      <c r="AH15" s="340">
        <f t="shared" si="91"/>
        <v>60</v>
      </c>
      <c r="AI15" s="341" t="str">
        <f t="shared" si="9"/>
        <v>ผ่าน</v>
      </c>
      <c r="AJ15" s="338">
        <v>6</v>
      </c>
      <c r="AK15" s="339"/>
      <c r="AL15" s="339"/>
      <c r="AM15" s="277">
        <f t="shared" si="10"/>
        <v>6</v>
      </c>
      <c r="AN15" s="340">
        <f t="shared" si="92"/>
        <v>60</v>
      </c>
      <c r="AO15" s="341" t="str">
        <f t="shared" si="11"/>
        <v>ผ่าน</v>
      </c>
      <c r="AP15" s="338">
        <v>6</v>
      </c>
      <c r="AQ15" s="339"/>
      <c r="AR15" s="339"/>
      <c r="AS15" s="277">
        <f t="shared" si="12"/>
        <v>6</v>
      </c>
      <c r="AT15" s="340">
        <f t="shared" si="93"/>
        <v>60</v>
      </c>
      <c r="AU15" s="343" t="str">
        <f t="shared" si="13"/>
        <v>ผ่าน</v>
      </c>
      <c r="AV15" s="338">
        <v>6</v>
      </c>
      <c r="AW15" s="339"/>
      <c r="AX15" s="339"/>
      <c r="AY15" s="277">
        <f t="shared" si="14"/>
        <v>6</v>
      </c>
      <c r="AZ15" s="340">
        <f t="shared" si="94"/>
        <v>60</v>
      </c>
      <c r="BA15" s="341" t="str">
        <f t="shared" si="15"/>
        <v>ผ่าน</v>
      </c>
      <c r="BB15" s="338">
        <v>6</v>
      </c>
      <c r="BC15" s="339"/>
      <c r="BD15" s="339"/>
      <c r="BE15" s="277">
        <f t="shared" si="16"/>
        <v>6</v>
      </c>
      <c r="BF15" s="340">
        <f t="shared" si="95"/>
        <v>60</v>
      </c>
      <c r="BG15" s="341" t="str">
        <f t="shared" si="17"/>
        <v>ผ่าน</v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54</v>
      </c>
      <c r="JE15" s="277">
        <f t="shared" si="131"/>
        <v>9</v>
      </c>
      <c r="JF15" s="363">
        <f t="shared" si="132"/>
        <v>100</v>
      </c>
      <c r="JG15" s="318" t="str">
        <f>IF(JF15="","",IF(นักเรียน!N14="ออก","---ย้าย---",VLOOKUP(JF15,gradekpisum,4)))</f>
        <v>ผ่าน</v>
      </c>
      <c r="JH15" s="364"/>
      <c r="JM15" s="368">
        <f t="shared" si="133"/>
        <v>54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54</v>
      </c>
      <c r="JR15" s="166"/>
    </row>
    <row r="16" spans="2:281" ht="15.6" customHeight="1">
      <c r="B16" s="276">
        <v>10</v>
      </c>
      <c r="C16" s="277" t="str">
        <f>IF(นักเรียน!C15="","",นักเรียน!C15)</f>
        <v>1532</v>
      </c>
      <c r="D16" s="797" t="str">
        <f>IF(นักเรียน!E15="","",นักเรียน!E15)</f>
        <v>เด็กหญิงนงนภัส  ติยะภา</v>
      </c>
      <c r="E16" s="798"/>
      <c r="F16" s="338">
        <v>7</v>
      </c>
      <c r="G16" s="339"/>
      <c r="H16" s="339"/>
      <c r="I16" s="277">
        <f t="shared" si="0"/>
        <v>7</v>
      </c>
      <c r="J16" s="340">
        <f t="shared" si="87"/>
        <v>70</v>
      </c>
      <c r="K16" s="341" t="str">
        <f t="shared" si="1"/>
        <v>ผ่าน</v>
      </c>
      <c r="L16" s="338">
        <v>7</v>
      </c>
      <c r="M16" s="339"/>
      <c r="N16" s="339"/>
      <c r="O16" s="277">
        <f t="shared" si="2"/>
        <v>7</v>
      </c>
      <c r="P16" s="340">
        <f t="shared" si="88"/>
        <v>70</v>
      </c>
      <c r="Q16" s="341" t="str">
        <f t="shared" si="3"/>
        <v>ผ่าน</v>
      </c>
      <c r="R16" s="338">
        <v>7</v>
      </c>
      <c r="S16" s="339"/>
      <c r="T16" s="339"/>
      <c r="U16" s="277">
        <f t="shared" si="4"/>
        <v>7</v>
      </c>
      <c r="V16" s="340">
        <f t="shared" si="89"/>
        <v>70</v>
      </c>
      <c r="W16" s="343" t="str">
        <f t="shared" si="5"/>
        <v>ผ่าน</v>
      </c>
      <c r="X16" s="338">
        <v>7</v>
      </c>
      <c r="Y16" s="339"/>
      <c r="Z16" s="339"/>
      <c r="AA16" s="277">
        <f t="shared" si="6"/>
        <v>7</v>
      </c>
      <c r="AB16" s="340">
        <f t="shared" si="90"/>
        <v>70</v>
      </c>
      <c r="AC16" s="341" t="str">
        <f t="shared" si="7"/>
        <v>ผ่าน</v>
      </c>
      <c r="AD16" s="338">
        <v>7</v>
      </c>
      <c r="AE16" s="339"/>
      <c r="AF16" s="339"/>
      <c r="AG16" s="277">
        <f t="shared" si="8"/>
        <v>7</v>
      </c>
      <c r="AH16" s="340">
        <f t="shared" si="91"/>
        <v>70</v>
      </c>
      <c r="AI16" s="341" t="str">
        <f t="shared" si="9"/>
        <v>ผ่าน</v>
      </c>
      <c r="AJ16" s="338">
        <v>7</v>
      </c>
      <c r="AK16" s="339"/>
      <c r="AL16" s="339"/>
      <c r="AM16" s="277">
        <f t="shared" si="10"/>
        <v>7</v>
      </c>
      <c r="AN16" s="340">
        <f t="shared" si="92"/>
        <v>70</v>
      </c>
      <c r="AO16" s="341" t="str">
        <f t="shared" si="11"/>
        <v>ผ่าน</v>
      </c>
      <c r="AP16" s="338">
        <v>7</v>
      </c>
      <c r="AQ16" s="339"/>
      <c r="AR16" s="339"/>
      <c r="AS16" s="277">
        <f t="shared" si="12"/>
        <v>7</v>
      </c>
      <c r="AT16" s="340">
        <f t="shared" si="93"/>
        <v>70</v>
      </c>
      <c r="AU16" s="343" t="str">
        <f t="shared" si="13"/>
        <v>ผ่าน</v>
      </c>
      <c r="AV16" s="338">
        <v>7</v>
      </c>
      <c r="AW16" s="339"/>
      <c r="AX16" s="339"/>
      <c r="AY16" s="277">
        <f t="shared" si="14"/>
        <v>7</v>
      </c>
      <c r="AZ16" s="340">
        <f t="shared" si="94"/>
        <v>70</v>
      </c>
      <c r="BA16" s="341" t="str">
        <f t="shared" si="15"/>
        <v>ผ่าน</v>
      </c>
      <c r="BB16" s="338">
        <v>7</v>
      </c>
      <c r="BC16" s="339"/>
      <c r="BD16" s="339"/>
      <c r="BE16" s="277">
        <f t="shared" si="16"/>
        <v>7</v>
      </c>
      <c r="BF16" s="340">
        <f t="shared" si="95"/>
        <v>70</v>
      </c>
      <c r="BG16" s="341" t="str">
        <f t="shared" si="17"/>
        <v>ผ่าน</v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63</v>
      </c>
      <c r="JE16" s="277">
        <f t="shared" si="131"/>
        <v>9</v>
      </c>
      <c r="JF16" s="363">
        <f t="shared" si="132"/>
        <v>100</v>
      </c>
      <c r="JG16" s="318" t="str">
        <f>IF(JF16="","",IF(นักเรียน!N15="ออก","---ย้าย---",VLOOKUP(JF16,gradekpisum,4)))</f>
        <v>ผ่าน</v>
      </c>
      <c r="JH16" s="364"/>
      <c r="JM16" s="368">
        <f t="shared" si="133"/>
        <v>63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63</v>
      </c>
      <c r="JR16" s="166"/>
    </row>
    <row r="17" spans="2:278" ht="15.6" customHeight="1">
      <c r="B17" s="276">
        <v>11</v>
      </c>
      <c r="C17" s="277" t="str">
        <f>IF(นักเรียน!C16="","",นักเรียน!C16)</f>
        <v>1533</v>
      </c>
      <c r="D17" s="797" t="str">
        <f>IF(นักเรียน!E16="","",นักเรียน!E16)</f>
        <v>เด็กหญิงปรารถณา  แสนรินทร์</v>
      </c>
      <c r="E17" s="798"/>
      <c r="F17" s="338">
        <v>6</v>
      </c>
      <c r="G17" s="339"/>
      <c r="H17" s="339"/>
      <c r="I17" s="277">
        <f t="shared" si="0"/>
        <v>6</v>
      </c>
      <c r="J17" s="340">
        <f t="shared" si="87"/>
        <v>60</v>
      </c>
      <c r="K17" s="341" t="str">
        <f t="shared" si="1"/>
        <v>ผ่าน</v>
      </c>
      <c r="L17" s="338">
        <v>6</v>
      </c>
      <c r="M17" s="339"/>
      <c r="N17" s="339"/>
      <c r="O17" s="277">
        <f t="shared" si="2"/>
        <v>6</v>
      </c>
      <c r="P17" s="340">
        <f t="shared" si="88"/>
        <v>60</v>
      </c>
      <c r="Q17" s="341" t="str">
        <f t="shared" si="3"/>
        <v>ผ่าน</v>
      </c>
      <c r="R17" s="338">
        <v>6</v>
      </c>
      <c r="S17" s="339"/>
      <c r="T17" s="339"/>
      <c r="U17" s="277">
        <f t="shared" si="4"/>
        <v>6</v>
      </c>
      <c r="V17" s="340">
        <f t="shared" si="89"/>
        <v>60</v>
      </c>
      <c r="W17" s="343" t="str">
        <f t="shared" si="5"/>
        <v>ผ่าน</v>
      </c>
      <c r="X17" s="338">
        <v>6</v>
      </c>
      <c r="Y17" s="339"/>
      <c r="Z17" s="339"/>
      <c r="AA17" s="277">
        <f t="shared" si="6"/>
        <v>6</v>
      </c>
      <c r="AB17" s="340">
        <f t="shared" si="90"/>
        <v>60</v>
      </c>
      <c r="AC17" s="341" t="str">
        <f t="shared" si="7"/>
        <v>ผ่าน</v>
      </c>
      <c r="AD17" s="338">
        <v>6</v>
      </c>
      <c r="AE17" s="339"/>
      <c r="AF17" s="339"/>
      <c r="AG17" s="277">
        <f t="shared" si="8"/>
        <v>6</v>
      </c>
      <c r="AH17" s="340">
        <f t="shared" si="91"/>
        <v>60</v>
      </c>
      <c r="AI17" s="341" t="str">
        <f t="shared" si="9"/>
        <v>ผ่าน</v>
      </c>
      <c r="AJ17" s="338">
        <v>6</v>
      </c>
      <c r="AK17" s="339"/>
      <c r="AL17" s="339"/>
      <c r="AM17" s="277">
        <f t="shared" si="10"/>
        <v>6</v>
      </c>
      <c r="AN17" s="340">
        <f t="shared" si="92"/>
        <v>60</v>
      </c>
      <c r="AO17" s="341" t="str">
        <f t="shared" si="11"/>
        <v>ผ่าน</v>
      </c>
      <c r="AP17" s="338">
        <v>6</v>
      </c>
      <c r="AQ17" s="339"/>
      <c r="AR17" s="339"/>
      <c r="AS17" s="277">
        <f t="shared" si="12"/>
        <v>6</v>
      </c>
      <c r="AT17" s="340">
        <f t="shared" si="93"/>
        <v>60</v>
      </c>
      <c r="AU17" s="343" t="str">
        <f t="shared" si="13"/>
        <v>ผ่าน</v>
      </c>
      <c r="AV17" s="338">
        <v>6</v>
      </c>
      <c r="AW17" s="339"/>
      <c r="AX17" s="339"/>
      <c r="AY17" s="277">
        <f t="shared" si="14"/>
        <v>6</v>
      </c>
      <c r="AZ17" s="340">
        <f t="shared" si="94"/>
        <v>60</v>
      </c>
      <c r="BA17" s="341" t="str">
        <f t="shared" si="15"/>
        <v>ผ่าน</v>
      </c>
      <c r="BB17" s="338">
        <v>6</v>
      </c>
      <c r="BC17" s="339"/>
      <c r="BD17" s="339"/>
      <c r="BE17" s="277">
        <f t="shared" si="16"/>
        <v>6</v>
      </c>
      <c r="BF17" s="340">
        <f t="shared" si="95"/>
        <v>60</v>
      </c>
      <c r="BG17" s="341" t="str">
        <f t="shared" si="17"/>
        <v>ผ่าน</v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54</v>
      </c>
      <c r="JE17" s="277">
        <f t="shared" si="131"/>
        <v>9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54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54</v>
      </c>
      <c r="JR17" s="166"/>
    </row>
    <row r="18" spans="2:278" ht="15.6" customHeight="1">
      <c r="B18" s="276">
        <v>12</v>
      </c>
      <c r="C18" s="277" t="str">
        <f>IF(นักเรียน!C17="","",นักเรียน!C17)</f>
        <v>1538</v>
      </c>
      <c r="D18" s="797" t="str">
        <f>IF(นักเรียน!E17="","",นักเรียน!E17)</f>
        <v>เด็กหญิงอุษามณี  อินทะพิมพ์</v>
      </c>
      <c r="E18" s="798"/>
      <c r="F18" s="338">
        <v>7</v>
      </c>
      <c r="G18" s="339"/>
      <c r="H18" s="339"/>
      <c r="I18" s="277">
        <f t="shared" si="0"/>
        <v>7</v>
      </c>
      <c r="J18" s="340">
        <f t="shared" si="87"/>
        <v>70</v>
      </c>
      <c r="K18" s="341" t="str">
        <f t="shared" si="1"/>
        <v>ผ่าน</v>
      </c>
      <c r="L18" s="338">
        <v>7</v>
      </c>
      <c r="M18" s="339"/>
      <c r="N18" s="339"/>
      <c r="O18" s="277">
        <f t="shared" si="2"/>
        <v>7</v>
      </c>
      <c r="P18" s="340">
        <f t="shared" si="88"/>
        <v>70</v>
      </c>
      <c r="Q18" s="341" t="str">
        <f t="shared" si="3"/>
        <v>ผ่าน</v>
      </c>
      <c r="R18" s="338">
        <v>7</v>
      </c>
      <c r="S18" s="339"/>
      <c r="T18" s="339"/>
      <c r="U18" s="277">
        <f t="shared" si="4"/>
        <v>7</v>
      </c>
      <c r="V18" s="340">
        <f t="shared" si="89"/>
        <v>70</v>
      </c>
      <c r="W18" s="343" t="str">
        <f t="shared" si="5"/>
        <v>ผ่าน</v>
      </c>
      <c r="X18" s="338">
        <v>7</v>
      </c>
      <c r="Y18" s="339"/>
      <c r="Z18" s="339"/>
      <c r="AA18" s="277">
        <f t="shared" si="6"/>
        <v>7</v>
      </c>
      <c r="AB18" s="340">
        <f t="shared" si="90"/>
        <v>70</v>
      </c>
      <c r="AC18" s="341" t="str">
        <f t="shared" si="7"/>
        <v>ผ่าน</v>
      </c>
      <c r="AD18" s="338">
        <v>7</v>
      </c>
      <c r="AE18" s="339"/>
      <c r="AF18" s="339"/>
      <c r="AG18" s="277">
        <f t="shared" si="8"/>
        <v>7</v>
      </c>
      <c r="AH18" s="340">
        <f t="shared" si="91"/>
        <v>70</v>
      </c>
      <c r="AI18" s="341" t="str">
        <f t="shared" si="9"/>
        <v>ผ่าน</v>
      </c>
      <c r="AJ18" s="338">
        <v>7</v>
      </c>
      <c r="AK18" s="339"/>
      <c r="AL18" s="339"/>
      <c r="AM18" s="277">
        <f t="shared" si="10"/>
        <v>7</v>
      </c>
      <c r="AN18" s="340">
        <f t="shared" si="92"/>
        <v>70</v>
      </c>
      <c r="AO18" s="341" t="str">
        <f t="shared" si="11"/>
        <v>ผ่าน</v>
      </c>
      <c r="AP18" s="338">
        <v>7</v>
      </c>
      <c r="AQ18" s="339"/>
      <c r="AR18" s="339"/>
      <c r="AS18" s="277">
        <f t="shared" si="12"/>
        <v>7</v>
      </c>
      <c r="AT18" s="340">
        <f t="shared" si="93"/>
        <v>70</v>
      </c>
      <c r="AU18" s="343" t="str">
        <f t="shared" si="13"/>
        <v>ผ่าน</v>
      </c>
      <c r="AV18" s="338">
        <v>7</v>
      </c>
      <c r="AW18" s="339"/>
      <c r="AX18" s="339"/>
      <c r="AY18" s="277">
        <f t="shared" si="14"/>
        <v>7</v>
      </c>
      <c r="AZ18" s="340">
        <f t="shared" si="94"/>
        <v>70</v>
      </c>
      <c r="BA18" s="341" t="str">
        <f t="shared" si="15"/>
        <v>ผ่าน</v>
      </c>
      <c r="BB18" s="338">
        <v>7</v>
      </c>
      <c r="BC18" s="339"/>
      <c r="BD18" s="339"/>
      <c r="BE18" s="277">
        <f t="shared" si="16"/>
        <v>7</v>
      </c>
      <c r="BF18" s="340">
        <f t="shared" si="95"/>
        <v>70</v>
      </c>
      <c r="BG18" s="341" t="str">
        <f t="shared" si="17"/>
        <v>ผ่าน</v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63</v>
      </c>
      <c r="JE18" s="277">
        <f t="shared" si="131"/>
        <v>9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63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63</v>
      </c>
      <c r="JR18" s="166"/>
    </row>
    <row r="19" spans="2:278" ht="15.6" customHeight="1">
      <c r="B19" s="276">
        <v>13</v>
      </c>
      <c r="C19" s="277" t="str">
        <f>IF(นักเรียน!C18="","",นักเรียน!C18)</f>
        <v>1592</v>
      </c>
      <c r="D19" s="797" t="str">
        <f>IF(นักเรียน!E18="","",นักเรียน!E18)</f>
        <v>เด็กหญิงกชกร  พิมพ์พงษ์</v>
      </c>
      <c r="E19" s="798"/>
      <c r="F19" s="338">
        <v>8</v>
      </c>
      <c r="G19" s="339"/>
      <c r="H19" s="339"/>
      <c r="I19" s="277">
        <f t="shared" si="0"/>
        <v>8</v>
      </c>
      <c r="J19" s="340">
        <f t="shared" si="87"/>
        <v>80</v>
      </c>
      <c r="K19" s="341" t="str">
        <f t="shared" si="1"/>
        <v>ผ่าน</v>
      </c>
      <c r="L19" s="338">
        <v>8</v>
      </c>
      <c r="M19" s="339"/>
      <c r="N19" s="339"/>
      <c r="O19" s="277">
        <f t="shared" si="2"/>
        <v>8</v>
      </c>
      <c r="P19" s="340">
        <f t="shared" si="88"/>
        <v>80</v>
      </c>
      <c r="Q19" s="341" t="str">
        <f t="shared" si="3"/>
        <v>ผ่าน</v>
      </c>
      <c r="R19" s="338">
        <v>8</v>
      </c>
      <c r="S19" s="339"/>
      <c r="T19" s="339"/>
      <c r="U19" s="277">
        <f t="shared" si="4"/>
        <v>8</v>
      </c>
      <c r="V19" s="340">
        <f t="shared" si="89"/>
        <v>80</v>
      </c>
      <c r="W19" s="343" t="str">
        <f t="shared" si="5"/>
        <v>ผ่าน</v>
      </c>
      <c r="X19" s="338">
        <v>8</v>
      </c>
      <c r="Y19" s="339"/>
      <c r="Z19" s="339"/>
      <c r="AA19" s="277">
        <f t="shared" si="6"/>
        <v>8</v>
      </c>
      <c r="AB19" s="340">
        <f t="shared" si="90"/>
        <v>80</v>
      </c>
      <c r="AC19" s="341" t="str">
        <f t="shared" si="7"/>
        <v>ผ่าน</v>
      </c>
      <c r="AD19" s="338">
        <v>8</v>
      </c>
      <c r="AE19" s="339"/>
      <c r="AF19" s="339"/>
      <c r="AG19" s="277">
        <f t="shared" si="8"/>
        <v>8</v>
      </c>
      <c r="AH19" s="340">
        <f t="shared" si="91"/>
        <v>80</v>
      </c>
      <c r="AI19" s="341" t="str">
        <f t="shared" si="9"/>
        <v>ผ่าน</v>
      </c>
      <c r="AJ19" s="338">
        <v>8</v>
      </c>
      <c r="AK19" s="339"/>
      <c r="AL19" s="339"/>
      <c r="AM19" s="277">
        <f t="shared" si="10"/>
        <v>8</v>
      </c>
      <c r="AN19" s="340">
        <f t="shared" si="92"/>
        <v>80</v>
      </c>
      <c r="AO19" s="341" t="str">
        <f t="shared" si="11"/>
        <v>ผ่าน</v>
      </c>
      <c r="AP19" s="338">
        <v>8</v>
      </c>
      <c r="AQ19" s="339"/>
      <c r="AR19" s="339"/>
      <c r="AS19" s="277">
        <f t="shared" si="12"/>
        <v>8</v>
      </c>
      <c r="AT19" s="340">
        <f t="shared" si="93"/>
        <v>80</v>
      </c>
      <c r="AU19" s="343" t="str">
        <f t="shared" si="13"/>
        <v>ผ่าน</v>
      </c>
      <c r="AV19" s="338">
        <v>8</v>
      </c>
      <c r="AW19" s="339"/>
      <c r="AX19" s="339"/>
      <c r="AY19" s="277">
        <f t="shared" si="14"/>
        <v>8</v>
      </c>
      <c r="AZ19" s="340">
        <f t="shared" si="94"/>
        <v>80</v>
      </c>
      <c r="BA19" s="341" t="str">
        <f t="shared" si="15"/>
        <v>ผ่าน</v>
      </c>
      <c r="BB19" s="338">
        <v>8</v>
      </c>
      <c r="BC19" s="339"/>
      <c r="BD19" s="339"/>
      <c r="BE19" s="277">
        <f t="shared" si="16"/>
        <v>8</v>
      </c>
      <c r="BF19" s="340">
        <f t="shared" si="95"/>
        <v>80</v>
      </c>
      <c r="BG19" s="341" t="str">
        <f t="shared" si="17"/>
        <v>ผ่าน</v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72</v>
      </c>
      <c r="JE19" s="277">
        <f t="shared" si="131"/>
        <v>9</v>
      </c>
      <c r="JF19" s="363">
        <f t="shared" si="132"/>
        <v>100</v>
      </c>
      <c r="JG19" s="318" t="str">
        <f>IF(JF19="","",IF(นักเรียน!N18="ออก","---ย้าย---",VLOOKUP(JF19,gradekpisum,4)))</f>
        <v>ผ่าน</v>
      </c>
      <c r="JH19" s="364"/>
      <c r="JM19" s="368">
        <f t="shared" si="133"/>
        <v>72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72</v>
      </c>
      <c r="JR19" s="166"/>
    </row>
    <row r="20" spans="2:278" ht="15.6" customHeight="1">
      <c r="B20" s="276">
        <v>14</v>
      </c>
      <c r="C20" s="277" t="str">
        <f>IF(นักเรียน!C19="","",นักเรียน!C19)</f>
        <v>1598</v>
      </c>
      <c r="D20" s="797" t="str">
        <f>IF(นักเรียน!E19="","",นักเรียน!E19)</f>
        <v>เด็กหญิงอภิรญาพร  นรสิงห์</v>
      </c>
      <c r="E20" s="798"/>
      <c r="F20" s="338">
        <v>7</v>
      </c>
      <c r="G20" s="339"/>
      <c r="H20" s="339"/>
      <c r="I20" s="277">
        <f t="shared" si="0"/>
        <v>7</v>
      </c>
      <c r="J20" s="340">
        <f t="shared" si="87"/>
        <v>70</v>
      </c>
      <c r="K20" s="341" t="str">
        <f t="shared" si="1"/>
        <v>ผ่าน</v>
      </c>
      <c r="L20" s="338">
        <v>7</v>
      </c>
      <c r="M20" s="339"/>
      <c r="N20" s="339"/>
      <c r="O20" s="277">
        <f t="shared" si="2"/>
        <v>7</v>
      </c>
      <c r="P20" s="340">
        <f t="shared" si="88"/>
        <v>70</v>
      </c>
      <c r="Q20" s="341" t="str">
        <f t="shared" si="3"/>
        <v>ผ่าน</v>
      </c>
      <c r="R20" s="338">
        <v>7</v>
      </c>
      <c r="S20" s="339"/>
      <c r="T20" s="339"/>
      <c r="U20" s="277">
        <f t="shared" si="4"/>
        <v>7</v>
      </c>
      <c r="V20" s="340">
        <f t="shared" si="89"/>
        <v>70</v>
      </c>
      <c r="W20" s="343" t="str">
        <f t="shared" si="5"/>
        <v>ผ่าน</v>
      </c>
      <c r="X20" s="338">
        <v>7</v>
      </c>
      <c r="Y20" s="339"/>
      <c r="Z20" s="339"/>
      <c r="AA20" s="277">
        <f t="shared" si="6"/>
        <v>7</v>
      </c>
      <c r="AB20" s="340">
        <f t="shared" si="90"/>
        <v>70</v>
      </c>
      <c r="AC20" s="341" t="str">
        <f t="shared" si="7"/>
        <v>ผ่าน</v>
      </c>
      <c r="AD20" s="338">
        <v>7</v>
      </c>
      <c r="AE20" s="339"/>
      <c r="AF20" s="339"/>
      <c r="AG20" s="277">
        <f t="shared" si="8"/>
        <v>7</v>
      </c>
      <c r="AH20" s="340">
        <f t="shared" si="91"/>
        <v>70</v>
      </c>
      <c r="AI20" s="341" t="str">
        <f t="shared" si="9"/>
        <v>ผ่าน</v>
      </c>
      <c r="AJ20" s="338">
        <v>7</v>
      </c>
      <c r="AK20" s="339"/>
      <c r="AL20" s="339"/>
      <c r="AM20" s="277">
        <f t="shared" si="10"/>
        <v>7</v>
      </c>
      <c r="AN20" s="340">
        <f t="shared" si="92"/>
        <v>70</v>
      </c>
      <c r="AO20" s="341" t="str">
        <f t="shared" si="11"/>
        <v>ผ่าน</v>
      </c>
      <c r="AP20" s="338">
        <v>7</v>
      </c>
      <c r="AQ20" s="339"/>
      <c r="AR20" s="339"/>
      <c r="AS20" s="277">
        <f t="shared" si="12"/>
        <v>7</v>
      </c>
      <c r="AT20" s="340">
        <f t="shared" si="93"/>
        <v>70</v>
      </c>
      <c r="AU20" s="343" t="str">
        <f t="shared" si="13"/>
        <v>ผ่าน</v>
      </c>
      <c r="AV20" s="338">
        <v>7</v>
      </c>
      <c r="AW20" s="339"/>
      <c r="AX20" s="339"/>
      <c r="AY20" s="277">
        <f t="shared" si="14"/>
        <v>7</v>
      </c>
      <c r="AZ20" s="340">
        <f t="shared" si="94"/>
        <v>70</v>
      </c>
      <c r="BA20" s="341" t="str">
        <f t="shared" si="15"/>
        <v>ผ่าน</v>
      </c>
      <c r="BB20" s="338">
        <v>7</v>
      </c>
      <c r="BC20" s="339"/>
      <c r="BD20" s="339"/>
      <c r="BE20" s="277">
        <f t="shared" si="16"/>
        <v>7</v>
      </c>
      <c r="BF20" s="340">
        <f t="shared" si="95"/>
        <v>70</v>
      </c>
      <c r="BG20" s="341" t="str">
        <f t="shared" si="17"/>
        <v>ผ่าน</v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63</v>
      </c>
      <c r="JE20" s="277">
        <f t="shared" si="131"/>
        <v>9</v>
      </c>
      <c r="JF20" s="363">
        <f t="shared" si="132"/>
        <v>100</v>
      </c>
      <c r="JG20" s="318" t="str">
        <f>IF(JF20="","",IF(นักเรียน!N19="ออก","---ย้าย---",VLOOKUP(JF20,gradekpisum,4)))</f>
        <v>ผ่าน</v>
      </c>
      <c r="JH20" s="364"/>
      <c r="JM20" s="368">
        <f t="shared" si="133"/>
        <v>63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63</v>
      </c>
      <c r="JR20" s="166"/>
    </row>
    <row r="21" spans="2:278" ht="15.6" customHeight="1">
      <c r="B21" s="276">
        <v>15</v>
      </c>
      <c r="C21" s="277" t="str">
        <f>IF(นักเรียน!C20="","",นักเรียน!C20)</f>
        <v>1641</v>
      </c>
      <c r="D21" s="797" t="str">
        <f>IF(นักเรียน!E20="","",นักเรียน!E20)</f>
        <v>เด็กหญิงกนกอร  เกษอินทร์</v>
      </c>
      <c r="E21" s="798"/>
      <c r="F21" s="338">
        <v>8</v>
      </c>
      <c r="G21" s="339"/>
      <c r="H21" s="339"/>
      <c r="I21" s="277">
        <f t="shared" si="0"/>
        <v>8</v>
      </c>
      <c r="J21" s="340">
        <f t="shared" si="87"/>
        <v>80</v>
      </c>
      <c r="K21" s="341" t="str">
        <f t="shared" si="1"/>
        <v>ผ่าน</v>
      </c>
      <c r="L21" s="338">
        <v>8</v>
      </c>
      <c r="M21" s="339"/>
      <c r="N21" s="339"/>
      <c r="O21" s="277">
        <f t="shared" si="2"/>
        <v>8</v>
      </c>
      <c r="P21" s="340">
        <f t="shared" si="88"/>
        <v>80</v>
      </c>
      <c r="Q21" s="341" t="str">
        <f t="shared" si="3"/>
        <v>ผ่าน</v>
      </c>
      <c r="R21" s="338">
        <v>8</v>
      </c>
      <c r="S21" s="339"/>
      <c r="T21" s="339"/>
      <c r="U21" s="277">
        <f t="shared" si="4"/>
        <v>8</v>
      </c>
      <c r="V21" s="340">
        <f t="shared" si="89"/>
        <v>80</v>
      </c>
      <c r="W21" s="343" t="str">
        <f t="shared" si="5"/>
        <v>ผ่าน</v>
      </c>
      <c r="X21" s="338">
        <v>8</v>
      </c>
      <c r="Y21" s="339"/>
      <c r="Z21" s="339"/>
      <c r="AA21" s="277">
        <f t="shared" si="6"/>
        <v>8</v>
      </c>
      <c r="AB21" s="340">
        <f t="shared" si="90"/>
        <v>80</v>
      </c>
      <c r="AC21" s="341" t="str">
        <f t="shared" si="7"/>
        <v>ผ่าน</v>
      </c>
      <c r="AD21" s="338">
        <v>8</v>
      </c>
      <c r="AE21" s="339"/>
      <c r="AF21" s="339"/>
      <c r="AG21" s="277">
        <f t="shared" si="8"/>
        <v>8</v>
      </c>
      <c r="AH21" s="340">
        <f t="shared" si="91"/>
        <v>80</v>
      </c>
      <c r="AI21" s="341" t="str">
        <f t="shared" si="9"/>
        <v>ผ่าน</v>
      </c>
      <c r="AJ21" s="338">
        <v>8</v>
      </c>
      <c r="AK21" s="339"/>
      <c r="AL21" s="339"/>
      <c r="AM21" s="277">
        <f t="shared" si="10"/>
        <v>8</v>
      </c>
      <c r="AN21" s="340">
        <f t="shared" si="92"/>
        <v>80</v>
      </c>
      <c r="AO21" s="341" t="str">
        <f t="shared" si="11"/>
        <v>ผ่าน</v>
      </c>
      <c r="AP21" s="338">
        <v>9</v>
      </c>
      <c r="AQ21" s="339"/>
      <c r="AR21" s="339"/>
      <c r="AS21" s="277">
        <f t="shared" si="12"/>
        <v>9</v>
      </c>
      <c r="AT21" s="340">
        <f t="shared" si="93"/>
        <v>90</v>
      </c>
      <c r="AU21" s="343" t="str">
        <f t="shared" si="13"/>
        <v>ผ่าน</v>
      </c>
      <c r="AV21" s="338">
        <v>8</v>
      </c>
      <c r="AW21" s="339"/>
      <c r="AX21" s="339"/>
      <c r="AY21" s="277">
        <f t="shared" si="14"/>
        <v>8</v>
      </c>
      <c r="AZ21" s="340">
        <f t="shared" si="94"/>
        <v>80</v>
      </c>
      <c r="BA21" s="341" t="str">
        <f t="shared" si="15"/>
        <v>ผ่าน</v>
      </c>
      <c r="BB21" s="338">
        <v>8</v>
      </c>
      <c r="BC21" s="339"/>
      <c r="BD21" s="339"/>
      <c r="BE21" s="277">
        <f t="shared" si="16"/>
        <v>8</v>
      </c>
      <c r="BF21" s="340">
        <f t="shared" si="95"/>
        <v>80</v>
      </c>
      <c r="BG21" s="341" t="str">
        <f t="shared" si="17"/>
        <v>ผ่าน</v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>
        <f t="shared" si="130"/>
        <v>73</v>
      </c>
      <c r="JE21" s="277">
        <f t="shared" si="131"/>
        <v>9</v>
      </c>
      <c r="JF21" s="363">
        <f t="shared" si="132"/>
        <v>100</v>
      </c>
      <c r="JG21" s="318" t="str">
        <f>IF(JF21="","",IF(นักเรียน!N20="ออก","---ย้าย---",VLOOKUP(JF21,gradekpisum,4)))</f>
        <v>ผ่าน</v>
      </c>
      <c r="JH21" s="364"/>
      <c r="JM21" s="368">
        <f t="shared" si="133"/>
        <v>73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>
        <f t="shared" si="86"/>
        <v>73</v>
      </c>
      <c r="JR21" s="166"/>
    </row>
    <row r="22" spans="2:278" ht="15.6" customHeight="1">
      <c r="B22" s="276">
        <v>16</v>
      </c>
      <c r="C22" s="277" t="str">
        <f>IF(นักเรียน!C21="","",นักเรียน!C21)</f>
        <v>1662</v>
      </c>
      <c r="D22" s="797" t="str">
        <f>IF(นักเรียน!E21="","",นักเรียน!E21)</f>
        <v>เด็กหญิงรุ่งอรุณรัศมี  จันทร์แจ่มศรี</v>
      </c>
      <c r="E22" s="798"/>
      <c r="F22" s="338">
        <v>7</v>
      </c>
      <c r="G22" s="339"/>
      <c r="H22" s="339"/>
      <c r="I22" s="277">
        <f t="shared" si="0"/>
        <v>7</v>
      </c>
      <c r="J22" s="340">
        <f t="shared" si="87"/>
        <v>70</v>
      </c>
      <c r="K22" s="341" t="str">
        <f t="shared" si="1"/>
        <v>ผ่าน</v>
      </c>
      <c r="L22" s="338">
        <v>7</v>
      </c>
      <c r="M22" s="339"/>
      <c r="N22" s="339"/>
      <c r="O22" s="277">
        <f t="shared" si="2"/>
        <v>7</v>
      </c>
      <c r="P22" s="340">
        <f t="shared" si="88"/>
        <v>70</v>
      </c>
      <c r="Q22" s="341" t="str">
        <f t="shared" si="3"/>
        <v>ผ่าน</v>
      </c>
      <c r="R22" s="338">
        <v>7</v>
      </c>
      <c r="S22" s="339"/>
      <c r="T22" s="339"/>
      <c r="U22" s="277">
        <f t="shared" si="4"/>
        <v>7</v>
      </c>
      <c r="V22" s="340">
        <f t="shared" si="89"/>
        <v>70</v>
      </c>
      <c r="W22" s="343" t="str">
        <f t="shared" si="5"/>
        <v>ผ่าน</v>
      </c>
      <c r="X22" s="338">
        <v>7</v>
      </c>
      <c r="Y22" s="339"/>
      <c r="Z22" s="339"/>
      <c r="AA22" s="277">
        <f t="shared" si="6"/>
        <v>7</v>
      </c>
      <c r="AB22" s="340">
        <f t="shared" si="90"/>
        <v>70</v>
      </c>
      <c r="AC22" s="341" t="str">
        <f t="shared" si="7"/>
        <v>ผ่าน</v>
      </c>
      <c r="AD22" s="338">
        <v>7</v>
      </c>
      <c r="AE22" s="339"/>
      <c r="AF22" s="339"/>
      <c r="AG22" s="277">
        <f t="shared" si="8"/>
        <v>7</v>
      </c>
      <c r="AH22" s="340">
        <f t="shared" si="91"/>
        <v>70</v>
      </c>
      <c r="AI22" s="341" t="str">
        <f t="shared" si="9"/>
        <v>ผ่าน</v>
      </c>
      <c r="AJ22" s="338">
        <v>7</v>
      </c>
      <c r="AK22" s="339"/>
      <c r="AL22" s="339"/>
      <c r="AM22" s="277">
        <f t="shared" si="10"/>
        <v>7</v>
      </c>
      <c r="AN22" s="340">
        <f t="shared" si="92"/>
        <v>70</v>
      </c>
      <c r="AO22" s="341" t="str">
        <f t="shared" si="11"/>
        <v>ผ่าน</v>
      </c>
      <c r="AP22" s="338">
        <v>7</v>
      </c>
      <c r="AQ22" s="339"/>
      <c r="AR22" s="339"/>
      <c r="AS22" s="277">
        <f t="shared" si="12"/>
        <v>7</v>
      </c>
      <c r="AT22" s="340">
        <f t="shared" si="93"/>
        <v>70</v>
      </c>
      <c r="AU22" s="343" t="str">
        <f t="shared" si="13"/>
        <v>ผ่าน</v>
      </c>
      <c r="AV22" s="338">
        <v>7</v>
      </c>
      <c r="AW22" s="339"/>
      <c r="AX22" s="339"/>
      <c r="AY22" s="277">
        <f t="shared" si="14"/>
        <v>7</v>
      </c>
      <c r="AZ22" s="340">
        <f t="shared" si="94"/>
        <v>70</v>
      </c>
      <c r="BA22" s="341" t="str">
        <f t="shared" si="15"/>
        <v>ผ่าน</v>
      </c>
      <c r="BB22" s="338">
        <v>7</v>
      </c>
      <c r="BC22" s="339"/>
      <c r="BD22" s="339"/>
      <c r="BE22" s="277">
        <f t="shared" si="16"/>
        <v>7</v>
      </c>
      <c r="BF22" s="340">
        <f t="shared" si="95"/>
        <v>70</v>
      </c>
      <c r="BG22" s="341" t="str">
        <f t="shared" si="17"/>
        <v>ผ่าน</v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>
        <f t="shared" si="130"/>
        <v>63</v>
      </c>
      <c r="JE22" s="277">
        <f t="shared" si="131"/>
        <v>9</v>
      </c>
      <c r="JF22" s="363">
        <f t="shared" si="132"/>
        <v>100</v>
      </c>
      <c r="JG22" s="318" t="str">
        <f>IF(JF22="","",IF(นักเรียน!N21="ออก","---ย้าย---",VLOOKUP(JF22,gradekpisum,4)))</f>
        <v>ผ่าน</v>
      </c>
      <c r="JH22" s="364"/>
      <c r="JM22" s="368">
        <f t="shared" si="133"/>
        <v>63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>
        <f t="shared" si="86"/>
        <v>63</v>
      </c>
      <c r="JR22" s="166"/>
    </row>
    <row r="23" spans="2:278" ht="15.6" customHeight="1">
      <c r="B23" s="276">
        <v>17</v>
      </c>
      <c r="C23" s="277" t="str">
        <f>IF(นักเรียน!C22="","",นักเรียน!C22)</f>
        <v>655</v>
      </c>
      <c r="D23" s="797" t="str">
        <f>IF(นักเรียน!E22="","",นักเรียน!E22)</f>
        <v>เด็กชายจักรภัทร  เสนาฤทธิ์</v>
      </c>
      <c r="E23" s="798"/>
      <c r="F23" s="338">
        <v>5</v>
      </c>
      <c r="G23" s="339"/>
      <c r="H23" s="339"/>
      <c r="I23" s="277">
        <f t="shared" si="0"/>
        <v>5</v>
      </c>
      <c r="J23" s="340">
        <f t="shared" si="87"/>
        <v>50</v>
      </c>
      <c r="K23" s="341" t="str">
        <f t="shared" si="1"/>
        <v>ไม่ผ่าน</v>
      </c>
      <c r="L23" s="338">
        <v>5</v>
      </c>
      <c r="M23" s="339"/>
      <c r="N23" s="339"/>
      <c r="O23" s="277">
        <f t="shared" si="2"/>
        <v>5</v>
      </c>
      <c r="P23" s="340">
        <f t="shared" si="88"/>
        <v>50</v>
      </c>
      <c r="Q23" s="341" t="str">
        <f t="shared" si="3"/>
        <v>ไม่ผ่าน</v>
      </c>
      <c r="R23" s="338">
        <v>5</v>
      </c>
      <c r="S23" s="339"/>
      <c r="T23" s="339"/>
      <c r="U23" s="277">
        <f t="shared" si="4"/>
        <v>5</v>
      </c>
      <c r="V23" s="340">
        <f t="shared" si="89"/>
        <v>50</v>
      </c>
      <c r="W23" s="343" t="str">
        <f t="shared" si="5"/>
        <v>ไม่ผ่าน</v>
      </c>
      <c r="X23" s="338">
        <v>5</v>
      </c>
      <c r="Y23" s="339"/>
      <c r="Z23" s="339"/>
      <c r="AA23" s="277">
        <f t="shared" si="6"/>
        <v>5</v>
      </c>
      <c r="AB23" s="340">
        <f t="shared" si="90"/>
        <v>50</v>
      </c>
      <c r="AC23" s="341" t="str">
        <f t="shared" si="7"/>
        <v>ไม่ผ่าน</v>
      </c>
      <c r="AD23" s="338">
        <v>5</v>
      </c>
      <c r="AE23" s="339"/>
      <c r="AF23" s="339"/>
      <c r="AG23" s="277">
        <f t="shared" si="8"/>
        <v>5</v>
      </c>
      <c r="AH23" s="340">
        <f t="shared" si="91"/>
        <v>50</v>
      </c>
      <c r="AI23" s="341" t="str">
        <f t="shared" si="9"/>
        <v>ไม่ผ่าน</v>
      </c>
      <c r="AJ23" s="338">
        <v>5</v>
      </c>
      <c r="AK23" s="339"/>
      <c r="AL23" s="339"/>
      <c r="AM23" s="277">
        <f t="shared" si="10"/>
        <v>5</v>
      </c>
      <c r="AN23" s="340">
        <f t="shared" si="92"/>
        <v>50</v>
      </c>
      <c r="AO23" s="341" t="str">
        <f t="shared" si="11"/>
        <v>ไม่ผ่าน</v>
      </c>
      <c r="AP23" s="338">
        <v>5</v>
      </c>
      <c r="AQ23" s="339"/>
      <c r="AR23" s="339"/>
      <c r="AS23" s="277">
        <f t="shared" si="12"/>
        <v>5</v>
      </c>
      <c r="AT23" s="340">
        <f t="shared" si="93"/>
        <v>50</v>
      </c>
      <c r="AU23" s="343" t="str">
        <f t="shared" si="13"/>
        <v>ไม่ผ่าน</v>
      </c>
      <c r="AV23" s="338">
        <v>5</v>
      </c>
      <c r="AW23" s="339"/>
      <c r="AX23" s="339"/>
      <c r="AY23" s="277">
        <f t="shared" si="14"/>
        <v>5</v>
      </c>
      <c r="AZ23" s="340">
        <f t="shared" si="94"/>
        <v>50</v>
      </c>
      <c r="BA23" s="341" t="str">
        <f t="shared" si="15"/>
        <v>ไม่ผ่าน</v>
      </c>
      <c r="BB23" s="338">
        <v>5</v>
      </c>
      <c r="BC23" s="339"/>
      <c r="BD23" s="339"/>
      <c r="BE23" s="277">
        <f t="shared" si="16"/>
        <v>5</v>
      </c>
      <c r="BF23" s="340">
        <f t="shared" si="95"/>
        <v>50</v>
      </c>
      <c r="BG23" s="341" t="str">
        <f t="shared" si="17"/>
        <v>ไม่ผ่าน</v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>
        <f t="shared" si="130"/>
        <v>45</v>
      </c>
      <c r="JE23" s="277">
        <f t="shared" si="131"/>
        <v>0</v>
      </c>
      <c r="JF23" s="363">
        <f t="shared" si="132"/>
        <v>0</v>
      </c>
      <c r="JG23" s="318" t="str">
        <f>IF(JF23="","",IF(นักเรียน!N22="ออก","---ย้าย---",VLOOKUP(JF23,gradekpisum,4)))</f>
        <v>ไม่ผ่าน</v>
      </c>
      <c r="JH23" s="364"/>
      <c r="JM23" s="368">
        <f t="shared" si="133"/>
        <v>45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>
        <f t="shared" si="86"/>
        <v>45</v>
      </c>
      <c r="JR23" s="166"/>
    </row>
    <row r="24" spans="2:278" ht="15.6" customHeight="1">
      <c r="B24" s="276">
        <v>18</v>
      </c>
      <c r="C24" s="277" t="str">
        <f>IF(นักเรียน!C23="","",นักเรียน!C23)</f>
        <v>656</v>
      </c>
      <c r="D24" s="797" t="str">
        <f>IF(นักเรียน!E23="","",นักเรียน!E23)</f>
        <v>เด็กชายธนวัต  มีศิลป์</v>
      </c>
      <c r="E24" s="798"/>
      <c r="F24" s="338">
        <v>7</v>
      </c>
      <c r="G24" s="339"/>
      <c r="H24" s="339"/>
      <c r="I24" s="277">
        <f t="shared" si="0"/>
        <v>7</v>
      </c>
      <c r="J24" s="340">
        <f t="shared" si="87"/>
        <v>70</v>
      </c>
      <c r="K24" s="341" t="str">
        <f t="shared" si="1"/>
        <v>ผ่าน</v>
      </c>
      <c r="L24" s="338">
        <v>7</v>
      </c>
      <c r="M24" s="339"/>
      <c r="N24" s="339"/>
      <c r="O24" s="277">
        <f t="shared" si="2"/>
        <v>7</v>
      </c>
      <c r="P24" s="340">
        <f t="shared" si="88"/>
        <v>70</v>
      </c>
      <c r="Q24" s="341" t="str">
        <f t="shared" si="3"/>
        <v>ผ่าน</v>
      </c>
      <c r="R24" s="338">
        <v>7</v>
      </c>
      <c r="S24" s="339"/>
      <c r="T24" s="339"/>
      <c r="U24" s="277">
        <f t="shared" si="4"/>
        <v>7</v>
      </c>
      <c r="V24" s="340">
        <f t="shared" si="89"/>
        <v>70</v>
      </c>
      <c r="W24" s="343" t="str">
        <f t="shared" si="5"/>
        <v>ผ่าน</v>
      </c>
      <c r="X24" s="338">
        <v>7</v>
      </c>
      <c r="Y24" s="339"/>
      <c r="Z24" s="339"/>
      <c r="AA24" s="277">
        <f t="shared" si="6"/>
        <v>7</v>
      </c>
      <c r="AB24" s="340">
        <f t="shared" si="90"/>
        <v>70</v>
      </c>
      <c r="AC24" s="341" t="str">
        <f t="shared" si="7"/>
        <v>ผ่าน</v>
      </c>
      <c r="AD24" s="338">
        <v>7</v>
      </c>
      <c r="AE24" s="339"/>
      <c r="AF24" s="339"/>
      <c r="AG24" s="277">
        <f t="shared" si="8"/>
        <v>7</v>
      </c>
      <c r="AH24" s="340">
        <f t="shared" si="91"/>
        <v>70</v>
      </c>
      <c r="AI24" s="341" t="str">
        <f t="shared" si="9"/>
        <v>ผ่าน</v>
      </c>
      <c r="AJ24" s="338">
        <v>7</v>
      </c>
      <c r="AK24" s="339"/>
      <c r="AL24" s="339"/>
      <c r="AM24" s="277">
        <f t="shared" si="10"/>
        <v>7</v>
      </c>
      <c r="AN24" s="340">
        <f t="shared" si="92"/>
        <v>70</v>
      </c>
      <c r="AO24" s="341" t="str">
        <f t="shared" si="11"/>
        <v>ผ่าน</v>
      </c>
      <c r="AP24" s="338">
        <v>7</v>
      </c>
      <c r="AQ24" s="339"/>
      <c r="AR24" s="339"/>
      <c r="AS24" s="277">
        <f t="shared" si="12"/>
        <v>7</v>
      </c>
      <c r="AT24" s="340">
        <f t="shared" si="93"/>
        <v>70</v>
      </c>
      <c r="AU24" s="343" t="str">
        <f t="shared" si="13"/>
        <v>ผ่าน</v>
      </c>
      <c r="AV24" s="338">
        <v>7</v>
      </c>
      <c r="AW24" s="339"/>
      <c r="AX24" s="339"/>
      <c r="AY24" s="277">
        <f t="shared" si="14"/>
        <v>7</v>
      </c>
      <c r="AZ24" s="340">
        <f t="shared" si="94"/>
        <v>70</v>
      </c>
      <c r="BA24" s="341" t="str">
        <f t="shared" si="15"/>
        <v>ผ่าน</v>
      </c>
      <c r="BB24" s="338">
        <v>7</v>
      </c>
      <c r="BC24" s="339"/>
      <c r="BD24" s="339"/>
      <c r="BE24" s="277">
        <f t="shared" si="16"/>
        <v>7</v>
      </c>
      <c r="BF24" s="340">
        <f t="shared" si="95"/>
        <v>70</v>
      </c>
      <c r="BG24" s="341" t="str">
        <f t="shared" si="17"/>
        <v>ผ่าน</v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>
        <f t="shared" si="130"/>
        <v>63</v>
      </c>
      <c r="JE24" s="277">
        <f t="shared" si="131"/>
        <v>9</v>
      </c>
      <c r="JF24" s="363">
        <f t="shared" si="132"/>
        <v>100</v>
      </c>
      <c r="JG24" s="318" t="str">
        <f>IF(JF24="","",IF(นักเรียน!N23="ออก","---ย้าย---",VLOOKUP(JF24,gradekpisum,4)))</f>
        <v>ผ่าน</v>
      </c>
      <c r="JH24" s="364"/>
      <c r="JM24" s="368">
        <f t="shared" si="133"/>
        <v>63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>
        <f t="shared" si="86"/>
        <v>63</v>
      </c>
      <c r="JR24" s="166"/>
    </row>
    <row r="25" spans="2:278" ht="15.6" customHeight="1">
      <c r="B25" s="276">
        <v>19</v>
      </c>
      <c r="C25" s="277" t="str">
        <f>IF(นักเรียน!C24="","",นักเรียน!C24)</f>
        <v>627</v>
      </c>
      <c r="D25" s="797" t="str">
        <f>IF(นักเรียน!E24="","",นักเรียน!E24)</f>
        <v>เด็กชายธนบูรณ์  พุทธชัย</v>
      </c>
      <c r="E25" s="798"/>
      <c r="F25" s="338">
        <v>5</v>
      </c>
      <c r="G25" s="339"/>
      <c r="H25" s="339"/>
      <c r="I25" s="277">
        <f t="shared" si="0"/>
        <v>5</v>
      </c>
      <c r="J25" s="340">
        <f t="shared" si="87"/>
        <v>50</v>
      </c>
      <c r="K25" s="341" t="str">
        <f t="shared" si="1"/>
        <v>ไม่ผ่าน</v>
      </c>
      <c r="L25" s="338">
        <v>5</v>
      </c>
      <c r="M25" s="339"/>
      <c r="N25" s="339"/>
      <c r="O25" s="277">
        <f t="shared" si="2"/>
        <v>5</v>
      </c>
      <c r="P25" s="340">
        <f t="shared" si="88"/>
        <v>50</v>
      </c>
      <c r="Q25" s="341" t="str">
        <f t="shared" si="3"/>
        <v>ไม่ผ่าน</v>
      </c>
      <c r="R25" s="338">
        <v>5</v>
      </c>
      <c r="S25" s="339"/>
      <c r="T25" s="339"/>
      <c r="U25" s="277">
        <f t="shared" si="4"/>
        <v>5</v>
      </c>
      <c r="V25" s="340">
        <f t="shared" si="89"/>
        <v>50</v>
      </c>
      <c r="W25" s="343" t="str">
        <f t="shared" si="5"/>
        <v>ไม่ผ่าน</v>
      </c>
      <c r="X25" s="338">
        <v>5</v>
      </c>
      <c r="Y25" s="339"/>
      <c r="Z25" s="339"/>
      <c r="AA25" s="277">
        <f t="shared" si="6"/>
        <v>5</v>
      </c>
      <c r="AB25" s="340">
        <f t="shared" si="90"/>
        <v>50</v>
      </c>
      <c r="AC25" s="341" t="str">
        <f t="shared" si="7"/>
        <v>ไม่ผ่าน</v>
      </c>
      <c r="AD25" s="338">
        <v>5</v>
      </c>
      <c r="AE25" s="339"/>
      <c r="AF25" s="339"/>
      <c r="AG25" s="277">
        <f t="shared" si="8"/>
        <v>5</v>
      </c>
      <c r="AH25" s="340">
        <f t="shared" si="91"/>
        <v>50</v>
      </c>
      <c r="AI25" s="341" t="str">
        <f t="shared" si="9"/>
        <v>ไม่ผ่าน</v>
      </c>
      <c r="AJ25" s="338">
        <v>6</v>
      </c>
      <c r="AK25" s="339"/>
      <c r="AL25" s="339"/>
      <c r="AM25" s="277">
        <f t="shared" si="10"/>
        <v>6</v>
      </c>
      <c r="AN25" s="340">
        <f t="shared" si="92"/>
        <v>60</v>
      </c>
      <c r="AO25" s="341" t="str">
        <f t="shared" si="11"/>
        <v>ผ่าน</v>
      </c>
      <c r="AP25" s="338">
        <v>5</v>
      </c>
      <c r="AQ25" s="339"/>
      <c r="AR25" s="339"/>
      <c r="AS25" s="277">
        <f t="shared" si="12"/>
        <v>5</v>
      </c>
      <c r="AT25" s="340">
        <f t="shared" si="93"/>
        <v>50</v>
      </c>
      <c r="AU25" s="343" t="str">
        <f t="shared" si="13"/>
        <v>ไม่ผ่าน</v>
      </c>
      <c r="AV25" s="338">
        <v>6</v>
      </c>
      <c r="AW25" s="339"/>
      <c r="AX25" s="339"/>
      <c r="AY25" s="277">
        <f t="shared" si="14"/>
        <v>6</v>
      </c>
      <c r="AZ25" s="340">
        <f t="shared" si="94"/>
        <v>60</v>
      </c>
      <c r="BA25" s="341" t="str">
        <f t="shared" si="15"/>
        <v>ผ่าน</v>
      </c>
      <c r="BB25" s="338">
        <v>5</v>
      </c>
      <c r="BC25" s="339"/>
      <c r="BD25" s="339"/>
      <c r="BE25" s="277">
        <f t="shared" si="16"/>
        <v>5</v>
      </c>
      <c r="BF25" s="340">
        <f t="shared" si="95"/>
        <v>50</v>
      </c>
      <c r="BG25" s="341" t="str">
        <f t="shared" si="17"/>
        <v>ไม่ผ่าน</v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>
        <f t="shared" si="130"/>
        <v>47</v>
      </c>
      <c r="JE25" s="277">
        <f t="shared" si="131"/>
        <v>2</v>
      </c>
      <c r="JF25" s="363">
        <f t="shared" si="132"/>
        <v>22.22</v>
      </c>
      <c r="JG25" s="318" t="str">
        <f>IF(JF25="","",IF(นักเรียน!N24="ออก","---ย้าย---",VLOOKUP(JF25,gradekpisum,4)))</f>
        <v>ไม่ผ่าน</v>
      </c>
      <c r="JH25" s="364"/>
      <c r="JM25" s="368">
        <f t="shared" si="133"/>
        <v>47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>
        <f t="shared" si="86"/>
        <v>47</v>
      </c>
      <c r="JR25" s="166"/>
    </row>
    <row r="26" spans="2:278" ht="15.6" customHeight="1">
      <c r="B26" s="276">
        <v>20</v>
      </c>
      <c r="C26" s="277" t="str">
        <f>IF(นักเรียน!C25="","",นักเรียน!C25)</f>
        <v>628</v>
      </c>
      <c r="D26" s="797" t="str">
        <f>IF(นักเรียน!E25="","",นักเรียน!E25)</f>
        <v>เด็กหญิงณัฐชา  มาตรรักษ์</v>
      </c>
      <c r="E26" s="798"/>
      <c r="F26" s="338">
        <v>7</v>
      </c>
      <c r="G26" s="339"/>
      <c r="H26" s="339"/>
      <c r="I26" s="277">
        <f t="shared" si="0"/>
        <v>7</v>
      </c>
      <c r="J26" s="340">
        <f t="shared" si="87"/>
        <v>70</v>
      </c>
      <c r="K26" s="341" t="str">
        <f t="shared" si="1"/>
        <v>ผ่าน</v>
      </c>
      <c r="L26" s="338">
        <v>7</v>
      </c>
      <c r="M26" s="339"/>
      <c r="N26" s="339"/>
      <c r="O26" s="277">
        <f t="shared" si="2"/>
        <v>7</v>
      </c>
      <c r="P26" s="340">
        <f t="shared" si="88"/>
        <v>70</v>
      </c>
      <c r="Q26" s="341" t="str">
        <f t="shared" si="3"/>
        <v>ผ่าน</v>
      </c>
      <c r="R26" s="338">
        <v>7</v>
      </c>
      <c r="S26" s="339"/>
      <c r="T26" s="339"/>
      <c r="U26" s="277">
        <f t="shared" si="4"/>
        <v>7</v>
      </c>
      <c r="V26" s="340">
        <f t="shared" si="89"/>
        <v>70</v>
      </c>
      <c r="W26" s="343" t="str">
        <f t="shared" si="5"/>
        <v>ผ่าน</v>
      </c>
      <c r="X26" s="338">
        <v>7</v>
      </c>
      <c r="Y26" s="339"/>
      <c r="Z26" s="339"/>
      <c r="AA26" s="277">
        <f t="shared" si="6"/>
        <v>7</v>
      </c>
      <c r="AB26" s="340">
        <f t="shared" si="90"/>
        <v>70</v>
      </c>
      <c r="AC26" s="341" t="str">
        <f t="shared" si="7"/>
        <v>ผ่าน</v>
      </c>
      <c r="AD26" s="338">
        <v>7</v>
      </c>
      <c r="AE26" s="339"/>
      <c r="AF26" s="339"/>
      <c r="AG26" s="277">
        <f t="shared" si="8"/>
        <v>7</v>
      </c>
      <c r="AH26" s="340">
        <f t="shared" si="91"/>
        <v>70</v>
      </c>
      <c r="AI26" s="341" t="str">
        <f t="shared" si="9"/>
        <v>ผ่าน</v>
      </c>
      <c r="AJ26" s="338">
        <v>7</v>
      </c>
      <c r="AK26" s="339"/>
      <c r="AL26" s="339"/>
      <c r="AM26" s="277">
        <f t="shared" si="10"/>
        <v>7</v>
      </c>
      <c r="AN26" s="340">
        <f t="shared" si="92"/>
        <v>70</v>
      </c>
      <c r="AO26" s="341" t="str">
        <f t="shared" si="11"/>
        <v>ผ่าน</v>
      </c>
      <c r="AP26" s="338">
        <v>7</v>
      </c>
      <c r="AQ26" s="339"/>
      <c r="AR26" s="339"/>
      <c r="AS26" s="277">
        <f t="shared" si="12"/>
        <v>7</v>
      </c>
      <c r="AT26" s="340">
        <f t="shared" si="93"/>
        <v>70</v>
      </c>
      <c r="AU26" s="343" t="str">
        <f t="shared" si="13"/>
        <v>ผ่าน</v>
      </c>
      <c r="AV26" s="338">
        <v>7</v>
      </c>
      <c r="AW26" s="339"/>
      <c r="AX26" s="339"/>
      <c r="AY26" s="277">
        <f t="shared" si="14"/>
        <v>7</v>
      </c>
      <c r="AZ26" s="340">
        <f t="shared" si="94"/>
        <v>70</v>
      </c>
      <c r="BA26" s="341" t="str">
        <f t="shared" si="15"/>
        <v>ผ่าน</v>
      </c>
      <c r="BB26" s="338">
        <v>7</v>
      </c>
      <c r="BC26" s="339"/>
      <c r="BD26" s="339"/>
      <c r="BE26" s="277">
        <f t="shared" si="16"/>
        <v>7</v>
      </c>
      <c r="BF26" s="340">
        <f t="shared" si="95"/>
        <v>70</v>
      </c>
      <c r="BG26" s="341" t="str">
        <f t="shared" si="17"/>
        <v>ผ่าน</v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>
        <f t="shared" si="130"/>
        <v>63</v>
      </c>
      <c r="JE26" s="277">
        <f t="shared" si="131"/>
        <v>9</v>
      </c>
      <c r="JF26" s="363">
        <f t="shared" si="132"/>
        <v>100</v>
      </c>
      <c r="JG26" s="318" t="str">
        <f>IF(JF26="","",IF(นักเรียน!N25="ออก","---ย้าย---",VLOOKUP(JF26,gradekpisum,4)))</f>
        <v>ผ่าน</v>
      </c>
      <c r="JH26" s="364"/>
      <c r="JM26" s="368">
        <f t="shared" si="133"/>
        <v>63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>
        <f t="shared" si="86"/>
        <v>63</v>
      </c>
      <c r="JR26" s="166"/>
    </row>
    <row r="27" spans="2:278" ht="15.6" customHeight="1">
      <c r="B27" s="276">
        <v>21</v>
      </c>
      <c r="C27" s="277" t="str">
        <f>IF(นักเรียน!C26="","",นักเรียน!C26)</f>
        <v/>
      </c>
      <c r="D27" s="797" t="str">
        <f>IF(นักเรียน!E26="","",นักเรียน!E26)</f>
        <v/>
      </c>
      <c r="E27" s="798"/>
      <c r="F27" s="338"/>
      <c r="G27" s="339"/>
      <c r="H27" s="339"/>
      <c r="I27" s="277" t="str">
        <f t="shared" si="0"/>
        <v/>
      </c>
      <c r="J27" s="340" t="str">
        <f t="shared" si="87"/>
        <v/>
      </c>
      <c r="K27" s="341" t="str">
        <f t="shared" si="1"/>
        <v/>
      </c>
      <c r="L27" s="338"/>
      <c r="M27" s="339"/>
      <c r="N27" s="339"/>
      <c r="O27" s="277" t="str">
        <f t="shared" si="2"/>
        <v/>
      </c>
      <c r="P27" s="340" t="str">
        <f t="shared" si="88"/>
        <v/>
      </c>
      <c r="Q27" s="341" t="str">
        <f t="shared" si="3"/>
        <v/>
      </c>
      <c r="R27" s="338"/>
      <c r="S27" s="339"/>
      <c r="T27" s="339"/>
      <c r="U27" s="277" t="str">
        <f t="shared" si="4"/>
        <v/>
      </c>
      <c r="V27" s="340" t="str">
        <f t="shared" si="89"/>
        <v/>
      </c>
      <c r="W27" s="343" t="str">
        <f t="shared" si="5"/>
        <v/>
      </c>
      <c r="X27" s="338"/>
      <c r="Y27" s="339"/>
      <c r="Z27" s="339"/>
      <c r="AA27" s="277" t="str">
        <f t="shared" si="6"/>
        <v/>
      </c>
      <c r="AB27" s="340" t="str">
        <f t="shared" si="90"/>
        <v/>
      </c>
      <c r="AC27" s="341" t="str">
        <f t="shared" si="7"/>
        <v/>
      </c>
      <c r="AD27" s="338"/>
      <c r="AE27" s="339"/>
      <c r="AF27" s="339"/>
      <c r="AG27" s="277" t="str">
        <f t="shared" si="8"/>
        <v/>
      </c>
      <c r="AH27" s="340" t="str">
        <f t="shared" si="91"/>
        <v/>
      </c>
      <c r="AI27" s="341" t="str">
        <f t="shared" si="9"/>
        <v/>
      </c>
      <c r="AJ27" s="338"/>
      <c r="AK27" s="339"/>
      <c r="AL27" s="339"/>
      <c r="AM27" s="277" t="str">
        <f t="shared" si="10"/>
        <v/>
      </c>
      <c r="AN27" s="340" t="str">
        <f t="shared" si="92"/>
        <v/>
      </c>
      <c r="AO27" s="341" t="str">
        <f t="shared" si="11"/>
        <v/>
      </c>
      <c r="AP27" s="338"/>
      <c r="AQ27" s="339"/>
      <c r="AR27" s="339"/>
      <c r="AS27" s="277" t="str">
        <f t="shared" si="12"/>
        <v/>
      </c>
      <c r="AT27" s="340" t="str">
        <f t="shared" si="93"/>
        <v/>
      </c>
      <c r="AU27" s="343" t="str">
        <f t="shared" si="13"/>
        <v/>
      </c>
      <c r="AV27" s="338"/>
      <c r="AW27" s="339"/>
      <c r="AX27" s="339"/>
      <c r="AY27" s="277" t="str">
        <f t="shared" si="14"/>
        <v/>
      </c>
      <c r="AZ27" s="340" t="str">
        <f t="shared" si="94"/>
        <v/>
      </c>
      <c r="BA27" s="341" t="str">
        <f t="shared" si="15"/>
        <v/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 t="str">
        <f t="shared" si="130"/>
        <v/>
      </c>
      <c r="JE27" s="277" t="str">
        <f t="shared" si="131"/>
        <v/>
      </c>
      <c r="JF27" s="363" t="str">
        <f t="shared" si="132"/>
        <v/>
      </c>
      <c r="JG27" s="318" t="str">
        <f>IF(JF27="","",IF(นักเรียน!N26="ออก","---ย้าย---",VLOOKUP(JF27,gradekpisum,4)))</f>
        <v/>
      </c>
      <c r="JH27" s="364"/>
      <c r="JM27" s="368">
        <f t="shared" si="133"/>
        <v>0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 t="str">
        <f t="shared" si="86"/>
        <v/>
      </c>
      <c r="JR27" s="166"/>
    </row>
    <row r="28" spans="2:278" ht="15.6" customHeight="1">
      <c r="B28" s="276">
        <v>22</v>
      </c>
      <c r="C28" s="277" t="str">
        <f>IF(นักเรียน!C27="","",นักเรียน!C27)</f>
        <v/>
      </c>
      <c r="D28" s="797" t="str">
        <f>IF(นักเรียน!E27="","",นักเรียน!E27)</f>
        <v/>
      </c>
      <c r="E28" s="798"/>
      <c r="F28" s="338"/>
      <c r="G28" s="339"/>
      <c r="H28" s="339"/>
      <c r="I28" s="277" t="str">
        <f t="shared" si="0"/>
        <v/>
      </c>
      <c r="J28" s="340" t="str">
        <f t="shared" si="87"/>
        <v/>
      </c>
      <c r="K28" s="341" t="str">
        <f t="shared" si="1"/>
        <v/>
      </c>
      <c r="L28" s="338"/>
      <c r="M28" s="339"/>
      <c r="N28" s="339"/>
      <c r="O28" s="277" t="str">
        <f t="shared" si="2"/>
        <v/>
      </c>
      <c r="P28" s="340" t="str">
        <f t="shared" si="88"/>
        <v/>
      </c>
      <c r="Q28" s="341" t="str">
        <f t="shared" si="3"/>
        <v/>
      </c>
      <c r="R28" s="338"/>
      <c r="S28" s="339"/>
      <c r="T28" s="339"/>
      <c r="U28" s="277" t="str">
        <f t="shared" si="4"/>
        <v/>
      </c>
      <c r="V28" s="340" t="str">
        <f t="shared" si="89"/>
        <v/>
      </c>
      <c r="W28" s="343" t="str">
        <f t="shared" si="5"/>
        <v/>
      </c>
      <c r="X28" s="338"/>
      <c r="Y28" s="339"/>
      <c r="Z28" s="339"/>
      <c r="AA28" s="277" t="str">
        <f t="shared" si="6"/>
        <v/>
      </c>
      <c r="AB28" s="340" t="str">
        <f t="shared" si="90"/>
        <v/>
      </c>
      <c r="AC28" s="341" t="str">
        <f t="shared" si="7"/>
        <v/>
      </c>
      <c r="AD28" s="338"/>
      <c r="AE28" s="339"/>
      <c r="AF28" s="339"/>
      <c r="AG28" s="277" t="str">
        <f t="shared" si="8"/>
        <v/>
      </c>
      <c r="AH28" s="340" t="str">
        <f t="shared" si="91"/>
        <v/>
      </c>
      <c r="AI28" s="341" t="str">
        <f t="shared" si="9"/>
        <v/>
      </c>
      <c r="AJ28" s="338"/>
      <c r="AK28" s="339"/>
      <c r="AL28" s="339"/>
      <c r="AM28" s="277" t="str">
        <f t="shared" si="10"/>
        <v/>
      </c>
      <c r="AN28" s="340" t="str">
        <f t="shared" si="92"/>
        <v/>
      </c>
      <c r="AO28" s="341" t="str">
        <f t="shared" si="11"/>
        <v/>
      </c>
      <c r="AP28" s="338"/>
      <c r="AQ28" s="339"/>
      <c r="AR28" s="339"/>
      <c r="AS28" s="277" t="str">
        <f t="shared" si="12"/>
        <v/>
      </c>
      <c r="AT28" s="340" t="str">
        <f t="shared" si="93"/>
        <v/>
      </c>
      <c r="AU28" s="343" t="str">
        <f t="shared" si="13"/>
        <v/>
      </c>
      <c r="AV28" s="338"/>
      <c r="AW28" s="339"/>
      <c r="AX28" s="339"/>
      <c r="AY28" s="277" t="str">
        <f t="shared" si="14"/>
        <v/>
      </c>
      <c r="AZ28" s="340" t="str">
        <f t="shared" si="94"/>
        <v/>
      </c>
      <c r="BA28" s="341" t="str">
        <f t="shared" si="15"/>
        <v/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 t="str">
        <f t="shared" si="130"/>
        <v/>
      </c>
      <c r="JE28" s="277" t="str">
        <f t="shared" si="131"/>
        <v/>
      </c>
      <c r="JF28" s="363" t="str">
        <f t="shared" si="132"/>
        <v/>
      </c>
      <c r="JG28" s="318" t="str">
        <f>IF(JF28="","",IF(นักเรียน!N27="ออก","---ย้าย---",VLOOKUP(JF28,gradekpisum,4)))</f>
        <v/>
      </c>
      <c r="JH28" s="364"/>
      <c r="JM28" s="368">
        <f t="shared" si="133"/>
        <v>0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 t="str">
        <f t="shared" si="86"/>
        <v/>
      </c>
      <c r="JR28" s="166"/>
    </row>
    <row r="29" spans="2:278" ht="15.6" customHeight="1">
      <c r="B29" s="276">
        <v>23</v>
      </c>
      <c r="C29" s="277" t="str">
        <f>IF(นักเรียน!C28="","",นักเรียน!C28)</f>
        <v/>
      </c>
      <c r="D29" s="797" t="str">
        <f>IF(นักเรียน!E28="","",นักเรียน!E28)</f>
        <v/>
      </c>
      <c r="E29" s="798"/>
      <c r="F29" s="338"/>
      <c r="G29" s="339"/>
      <c r="H29" s="339"/>
      <c r="I29" s="277" t="str">
        <f t="shared" si="0"/>
        <v/>
      </c>
      <c r="J29" s="340" t="str">
        <f t="shared" si="87"/>
        <v/>
      </c>
      <c r="K29" s="341" t="str">
        <f t="shared" si="1"/>
        <v/>
      </c>
      <c r="L29" s="338"/>
      <c r="M29" s="339"/>
      <c r="N29" s="339"/>
      <c r="O29" s="277" t="str">
        <f t="shared" si="2"/>
        <v/>
      </c>
      <c r="P29" s="340" t="str">
        <f t="shared" si="88"/>
        <v/>
      </c>
      <c r="Q29" s="341" t="str">
        <f t="shared" si="3"/>
        <v/>
      </c>
      <c r="R29" s="338"/>
      <c r="S29" s="339"/>
      <c r="T29" s="339"/>
      <c r="U29" s="277" t="str">
        <f t="shared" si="4"/>
        <v/>
      </c>
      <c r="V29" s="340" t="str">
        <f t="shared" si="89"/>
        <v/>
      </c>
      <c r="W29" s="343" t="str">
        <f t="shared" si="5"/>
        <v/>
      </c>
      <c r="X29" s="338"/>
      <c r="Y29" s="339"/>
      <c r="Z29" s="339"/>
      <c r="AA29" s="277" t="str">
        <f t="shared" si="6"/>
        <v/>
      </c>
      <c r="AB29" s="340" t="str">
        <f t="shared" si="90"/>
        <v/>
      </c>
      <c r="AC29" s="341" t="str">
        <f t="shared" si="7"/>
        <v/>
      </c>
      <c r="AD29" s="338"/>
      <c r="AE29" s="339"/>
      <c r="AF29" s="339"/>
      <c r="AG29" s="277" t="str">
        <f t="shared" si="8"/>
        <v/>
      </c>
      <c r="AH29" s="340" t="str">
        <f t="shared" si="91"/>
        <v/>
      </c>
      <c r="AI29" s="341" t="str">
        <f t="shared" si="9"/>
        <v/>
      </c>
      <c r="AJ29" s="338"/>
      <c r="AK29" s="339"/>
      <c r="AL29" s="339"/>
      <c r="AM29" s="277" t="str">
        <f t="shared" si="10"/>
        <v/>
      </c>
      <c r="AN29" s="340" t="str">
        <f t="shared" si="92"/>
        <v/>
      </c>
      <c r="AO29" s="341" t="str">
        <f t="shared" si="11"/>
        <v/>
      </c>
      <c r="AP29" s="338"/>
      <c r="AQ29" s="339"/>
      <c r="AR29" s="339"/>
      <c r="AS29" s="277" t="str">
        <f t="shared" si="12"/>
        <v/>
      </c>
      <c r="AT29" s="340" t="str">
        <f t="shared" si="93"/>
        <v/>
      </c>
      <c r="AU29" s="343" t="str">
        <f t="shared" si="13"/>
        <v/>
      </c>
      <c r="AV29" s="338"/>
      <c r="AW29" s="339"/>
      <c r="AX29" s="339"/>
      <c r="AY29" s="277" t="str">
        <f t="shared" si="14"/>
        <v/>
      </c>
      <c r="AZ29" s="340" t="str">
        <f t="shared" si="94"/>
        <v/>
      </c>
      <c r="BA29" s="341" t="str">
        <f t="shared" si="15"/>
        <v/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 t="str">
        <f t="shared" si="130"/>
        <v/>
      </c>
      <c r="JE29" s="277" t="str">
        <f t="shared" si="131"/>
        <v/>
      </c>
      <c r="JF29" s="363" t="str">
        <f t="shared" si="132"/>
        <v/>
      </c>
      <c r="JG29" s="318" t="str">
        <f>IF(JF29="","",IF(นักเรียน!N28="ออก","---ย้าย---",VLOOKUP(JF29,gradekpisum,4)))</f>
        <v/>
      </c>
      <c r="JH29" s="364"/>
      <c r="JM29" s="368">
        <f t="shared" si="133"/>
        <v>0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 t="str">
        <f t="shared" si="86"/>
        <v/>
      </c>
      <c r="JR29" s="166"/>
    </row>
    <row r="30" spans="2:278" ht="15.6" customHeight="1">
      <c r="B30" s="276">
        <v>24</v>
      </c>
      <c r="C30" s="277" t="str">
        <f>IF(นักเรียน!C29="","",นักเรียน!C29)</f>
        <v/>
      </c>
      <c r="D30" s="797" t="str">
        <f>IF(นักเรียน!E29="","",นักเรียน!E29)</f>
        <v/>
      </c>
      <c r="E30" s="798"/>
      <c r="F30" s="338"/>
      <c r="G30" s="339"/>
      <c r="H30" s="339"/>
      <c r="I30" s="277" t="str">
        <f t="shared" si="0"/>
        <v/>
      </c>
      <c r="J30" s="340" t="str">
        <f t="shared" si="87"/>
        <v/>
      </c>
      <c r="K30" s="341" t="str">
        <f t="shared" si="1"/>
        <v/>
      </c>
      <c r="L30" s="338"/>
      <c r="M30" s="339"/>
      <c r="N30" s="339"/>
      <c r="O30" s="277" t="str">
        <f t="shared" si="2"/>
        <v/>
      </c>
      <c r="P30" s="340" t="str">
        <f t="shared" si="88"/>
        <v/>
      </c>
      <c r="Q30" s="341" t="str">
        <f t="shared" si="3"/>
        <v/>
      </c>
      <c r="R30" s="338"/>
      <c r="S30" s="339"/>
      <c r="T30" s="339"/>
      <c r="U30" s="277" t="str">
        <f t="shared" si="4"/>
        <v/>
      </c>
      <c r="V30" s="340" t="str">
        <f t="shared" si="89"/>
        <v/>
      </c>
      <c r="W30" s="343" t="str">
        <f t="shared" si="5"/>
        <v/>
      </c>
      <c r="X30" s="338"/>
      <c r="Y30" s="339"/>
      <c r="Z30" s="339"/>
      <c r="AA30" s="277" t="str">
        <f t="shared" si="6"/>
        <v/>
      </c>
      <c r="AB30" s="340" t="str">
        <f t="shared" si="90"/>
        <v/>
      </c>
      <c r="AC30" s="341" t="str">
        <f t="shared" si="7"/>
        <v/>
      </c>
      <c r="AD30" s="338"/>
      <c r="AE30" s="339"/>
      <c r="AF30" s="339"/>
      <c r="AG30" s="277" t="str">
        <f t="shared" si="8"/>
        <v/>
      </c>
      <c r="AH30" s="340" t="str">
        <f t="shared" si="91"/>
        <v/>
      </c>
      <c r="AI30" s="341" t="str">
        <f t="shared" si="9"/>
        <v/>
      </c>
      <c r="AJ30" s="338"/>
      <c r="AK30" s="339"/>
      <c r="AL30" s="339"/>
      <c r="AM30" s="277" t="str">
        <f t="shared" si="10"/>
        <v/>
      </c>
      <c r="AN30" s="340" t="str">
        <f t="shared" si="92"/>
        <v/>
      </c>
      <c r="AO30" s="341" t="str">
        <f t="shared" si="11"/>
        <v/>
      </c>
      <c r="AP30" s="338"/>
      <c r="AQ30" s="339"/>
      <c r="AR30" s="339"/>
      <c r="AS30" s="277" t="str">
        <f t="shared" si="12"/>
        <v/>
      </c>
      <c r="AT30" s="340" t="str">
        <f t="shared" si="93"/>
        <v/>
      </c>
      <c r="AU30" s="343" t="str">
        <f t="shared" si="13"/>
        <v/>
      </c>
      <c r="AV30" s="338"/>
      <c r="AW30" s="339"/>
      <c r="AX30" s="339"/>
      <c r="AY30" s="277" t="str">
        <f t="shared" si="14"/>
        <v/>
      </c>
      <c r="AZ30" s="340" t="str">
        <f t="shared" si="94"/>
        <v/>
      </c>
      <c r="BA30" s="341" t="str">
        <f t="shared" si="15"/>
        <v/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 t="str">
        <f t="shared" si="130"/>
        <v/>
      </c>
      <c r="JE30" s="277" t="str">
        <f t="shared" si="131"/>
        <v/>
      </c>
      <c r="JF30" s="363" t="str">
        <f t="shared" si="132"/>
        <v/>
      </c>
      <c r="JG30" s="318" t="str">
        <f>IF(JF30="","",IF(นักเรียน!N29="ออก","---ย้าย---",VLOOKUP(JF30,gradekpisum,4)))</f>
        <v/>
      </c>
      <c r="JH30" s="364"/>
      <c r="JM30" s="368">
        <f t="shared" si="133"/>
        <v>0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 t="str">
        <f t="shared" si="86"/>
        <v/>
      </c>
      <c r="JR30" s="166"/>
    </row>
    <row r="31" spans="2:278" ht="15.6" customHeight="1">
      <c r="B31" s="276">
        <v>25</v>
      </c>
      <c r="C31" s="277" t="str">
        <f>IF(นักเรียน!C30="","",นักเรียน!C30)</f>
        <v/>
      </c>
      <c r="D31" s="797" t="str">
        <f>IF(นักเรียน!E30="","",นักเรียน!E30)</f>
        <v/>
      </c>
      <c r="E31" s="798"/>
      <c r="F31" s="338"/>
      <c r="G31" s="339"/>
      <c r="H31" s="339"/>
      <c r="I31" s="277" t="str">
        <f t="shared" si="0"/>
        <v/>
      </c>
      <c r="J31" s="340" t="str">
        <f t="shared" si="87"/>
        <v/>
      </c>
      <c r="K31" s="341" t="str">
        <f t="shared" si="1"/>
        <v/>
      </c>
      <c r="L31" s="338"/>
      <c r="M31" s="339"/>
      <c r="N31" s="339"/>
      <c r="O31" s="277" t="str">
        <f t="shared" si="2"/>
        <v/>
      </c>
      <c r="P31" s="340" t="str">
        <f t="shared" si="88"/>
        <v/>
      </c>
      <c r="Q31" s="341" t="str">
        <f t="shared" si="3"/>
        <v/>
      </c>
      <c r="R31" s="338"/>
      <c r="S31" s="339"/>
      <c r="T31" s="339"/>
      <c r="U31" s="277" t="str">
        <f t="shared" si="4"/>
        <v/>
      </c>
      <c r="V31" s="340" t="str">
        <f t="shared" si="89"/>
        <v/>
      </c>
      <c r="W31" s="343" t="str">
        <f t="shared" si="5"/>
        <v/>
      </c>
      <c r="X31" s="338"/>
      <c r="Y31" s="339"/>
      <c r="Z31" s="339"/>
      <c r="AA31" s="277" t="str">
        <f t="shared" si="6"/>
        <v/>
      </c>
      <c r="AB31" s="340" t="str">
        <f t="shared" si="90"/>
        <v/>
      </c>
      <c r="AC31" s="341" t="str">
        <f t="shared" si="7"/>
        <v/>
      </c>
      <c r="AD31" s="338"/>
      <c r="AE31" s="339"/>
      <c r="AF31" s="339"/>
      <c r="AG31" s="277" t="str">
        <f t="shared" si="8"/>
        <v/>
      </c>
      <c r="AH31" s="340" t="str">
        <f t="shared" si="91"/>
        <v/>
      </c>
      <c r="AI31" s="341" t="str">
        <f t="shared" si="9"/>
        <v/>
      </c>
      <c r="AJ31" s="338"/>
      <c r="AK31" s="339"/>
      <c r="AL31" s="339"/>
      <c r="AM31" s="277" t="str">
        <f t="shared" si="10"/>
        <v/>
      </c>
      <c r="AN31" s="340" t="str">
        <f t="shared" si="92"/>
        <v/>
      </c>
      <c r="AO31" s="341" t="str">
        <f t="shared" si="11"/>
        <v/>
      </c>
      <c r="AP31" s="338"/>
      <c r="AQ31" s="339"/>
      <c r="AR31" s="339"/>
      <c r="AS31" s="277" t="str">
        <f t="shared" si="12"/>
        <v/>
      </c>
      <c r="AT31" s="340" t="str">
        <f t="shared" si="93"/>
        <v/>
      </c>
      <c r="AU31" s="343" t="str">
        <f t="shared" si="13"/>
        <v/>
      </c>
      <c r="AV31" s="338"/>
      <c r="AW31" s="339"/>
      <c r="AX31" s="339"/>
      <c r="AY31" s="277" t="str">
        <f t="shared" si="14"/>
        <v/>
      </c>
      <c r="AZ31" s="340" t="str">
        <f t="shared" si="94"/>
        <v/>
      </c>
      <c r="BA31" s="341" t="str">
        <f t="shared" si="15"/>
        <v/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 t="str">
        <f t="shared" si="130"/>
        <v/>
      </c>
      <c r="JE31" s="277" t="str">
        <f t="shared" si="131"/>
        <v/>
      </c>
      <c r="JF31" s="363" t="str">
        <f t="shared" si="132"/>
        <v/>
      </c>
      <c r="JG31" s="318" t="str">
        <f>IF(JF31="","",IF(นักเรียน!N30="ออก","---ย้าย---",VLOOKUP(JF31,gradekpisum,4)))</f>
        <v/>
      </c>
      <c r="JH31" s="364"/>
      <c r="JM31" s="368">
        <f t="shared" si="133"/>
        <v>0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 t="str">
        <f t="shared" si="86"/>
        <v/>
      </c>
      <c r="JR31" s="166"/>
    </row>
    <row r="32" spans="2:278" ht="15.6" customHeight="1">
      <c r="B32" s="276">
        <v>26</v>
      </c>
      <c r="C32" s="277" t="str">
        <f>IF(นักเรียน!C31="","",นักเรียน!C31)</f>
        <v/>
      </c>
      <c r="D32" s="797" t="str">
        <f>IF(นักเรียน!E31="","",นักเรียน!E31)</f>
        <v/>
      </c>
      <c r="E32" s="798"/>
      <c r="F32" s="338"/>
      <c r="G32" s="339"/>
      <c r="H32" s="339"/>
      <c r="I32" s="277" t="str">
        <f t="shared" si="0"/>
        <v/>
      </c>
      <c r="J32" s="340" t="str">
        <f t="shared" si="87"/>
        <v/>
      </c>
      <c r="K32" s="341" t="str">
        <f t="shared" si="1"/>
        <v/>
      </c>
      <c r="L32" s="338"/>
      <c r="M32" s="339"/>
      <c r="N32" s="339"/>
      <c r="O32" s="277" t="str">
        <f t="shared" si="2"/>
        <v/>
      </c>
      <c r="P32" s="340" t="str">
        <f t="shared" si="88"/>
        <v/>
      </c>
      <c r="Q32" s="341" t="str">
        <f t="shared" si="3"/>
        <v/>
      </c>
      <c r="R32" s="338"/>
      <c r="S32" s="339"/>
      <c r="T32" s="339"/>
      <c r="U32" s="277" t="str">
        <f t="shared" si="4"/>
        <v/>
      </c>
      <c r="V32" s="340" t="str">
        <f t="shared" si="89"/>
        <v/>
      </c>
      <c r="W32" s="343" t="str">
        <f t="shared" si="5"/>
        <v/>
      </c>
      <c r="X32" s="338"/>
      <c r="Y32" s="339"/>
      <c r="Z32" s="339"/>
      <c r="AA32" s="277" t="str">
        <f t="shared" si="6"/>
        <v/>
      </c>
      <c r="AB32" s="340" t="str">
        <f t="shared" si="90"/>
        <v/>
      </c>
      <c r="AC32" s="341" t="str">
        <f t="shared" si="7"/>
        <v/>
      </c>
      <c r="AD32" s="338"/>
      <c r="AE32" s="339"/>
      <c r="AF32" s="339"/>
      <c r="AG32" s="277" t="str">
        <f t="shared" si="8"/>
        <v/>
      </c>
      <c r="AH32" s="340" t="str">
        <f t="shared" si="91"/>
        <v/>
      </c>
      <c r="AI32" s="341" t="str">
        <f t="shared" si="9"/>
        <v/>
      </c>
      <c r="AJ32" s="338"/>
      <c r="AK32" s="339"/>
      <c r="AL32" s="339"/>
      <c r="AM32" s="277" t="str">
        <f t="shared" si="10"/>
        <v/>
      </c>
      <c r="AN32" s="340" t="str">
        <f t="shared" si="92"/>
        <v/>
      </c>
      <c r="AO32" s="341" t="str">
        <f t="shared" si="11"/>
        <v/>
      </c>
      <c r="AP32" s="338"/>
      <c r="AQ32" s="339"/>
      <c r="AR32" s="339"/>
      <c r="AS32" s="277" t="str">
        <f t="shared" si="12"/>
        <v/>
      </c>
      <c r="AT32" s="340" t="str">
        <f t="shared" si="93"/>
        <v/>
      </c>
      <c r="AU32" s="343" t="str">
        <f t="shared" si="13"/>
        <v/>
      </c>
      <c r="AV32" s="338"/>
      <c r="AW32" s="339"/>
      <c r="AX32" s="339"/>
      <c r="AY32" s="277" t="str">
        <f t="shared" si="14"/>
        <v/>
      </c>
      <c r="AZ32" s="340" t="str">
        <f t="shared" si="94"/>
        <v/>
      </c>
      <c r="BA32" s="341" t="str">
        <f t="shared" si="15"/>
        <v/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 t="str">
        <f t="shared" si="130"/>
        <v/>
      </c>
      <c r="JE32" s="277" t="str">
        <f t="shared" si="131"/>
        <v/>
      </c>
      <c r="JF32" s="363" t="str">
        <f t="shared" si="132"/>
        <v/>
      </c>
      <c r="JG32" s="318" t="str">
        <f>IF(JF32="","",IF(นักเรียน!N31="ออก","---ย้าย---",VLOOKUP(JF32,gradekpisum,4)))</f>
        <v/>
      </c>
      <c r="JH32" s="364"/>
      <c r="JM32" s="368">
        <f t="shared" si="133"/>
        <v>0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 t="str">
        <f t="shared" si="86"/>
        <v/>
      </c>
      <c r="JR32" s="166"/>
    </row>
    <row r="33" spans="2:278" ht="15.6" customHeight="1">
      <c r="B33" s="276">
        <v>27</v>
      </c>
      <c r="C33" s="277" t="str">
        <f>IF(นักเรียน!C32="","",นักเรียน!C32)</f>
        <v/>
      </c>
      <c r="D33" s="797" t="str">
        <f>IF(นักเรียน!E32="","",นักเรียน!E32)</f>
        <v/>
      </c>
      <c r="E33" s="798"/>
      <c r="F33" s="338"/>
      <c r="G33" s="339"/>
      <c r="H33" s="339"/>
      <c r="I33" s="277" t="str">
        <f t="shared" si="0"/>
        <v/>
      </c>
      <c r="J33" s="340" t="str">
        <f t="shared" si="87"/>
        <v/>
      </c>
      <c r="K33" s="341" t="str">
        <f t="shared" si="1"/>
        <v/>
      </c>
      <c r="L33" s="338"/>
      <c r="M33" s="339"/>
      <c r="N33" s="339"/>
      <c r="O33" s="277" t="str">
        <f t="shared" si="2"/>
        <v/>
      </c>
      <c r="P33" s="340" t="str">
        <f t="shared" si="88"/>
        <v/>
      </c>
      <c r="Q33" s="341" t="str">
        <f t="shared" si="3"/>
        <v/>
      </c>
      <c r="R33" s="338"/>
      <c r="S33" s="339"/>
      <c r="T33" s="339"/>
      <c r="U33" s="277" t="str">
        <f t="shared" si="4"/>
        <v/>
      </c>
      <c r="V33" s="340" t="str">
        <f t="shared" si="89"/>
        <v/>
      </c>
      <c r="W33" s="343" t="str">
        <f t="shared" si="5"/>
        <v/>
      </c>
      <c r="X33" s="338"/>
      <c r="Y33" s="339"/>
      <c r="Z33" s="339"/>
      <c r="AA33" s="277" t="str">
        <f t="shared" si="6"/>
        <v/>
      </c>
      <c r="AB33" s="340" t="str">
        <f t="shared" si="90"/>
        <v/>
      </c>
      <c r="AC33" s="341" t="str">
        <f t="shared" si="7"/>
        <v/>
      </c>
      <c r="AD33" s="338"/>
      <c r="AE33" s="339"/>
      <c r="AF33" s="339"/>
      <c r="AG33" s="277" t="str">
        <f t="shared" si="8"/>
        <v/>
      </c>
      <c r="AH33" s="340" t="str">
        <f t="shared" si="91"/>
        <v/>
      </c>
      <c r="AI33" s="341" t="str">
        <f t="shared" si="9"/>
        <v/>
      </c>
      <c r="AJ33" s="338"/>
      <c r="AK33" s="339"/>
      <c r="AL33" s="339"/>
      <c r="AM33" s="277" t="str">
        <f t="shared" si="10"/>
        <v/>
      </c>
      <c r="AN33" s="340" t="str">
        <f t="shared" si="92"/>
        <v/>
      </c>
      <c r="AO33" s="341" t="str">
        <f t="shared" si="11"/>
        <v/>
      </c>
      <c r="AP33" s="338"/>
      <c r="AQ33" s="339"/>
      <c r="AR33" s="339"/>
      <c r="AS33" s="277" t="str">
        <f t="shared" si="12"/>
        <v/>
      </c>
      <c r="AT33" s="340" t="str">
        <f t="shared" si="93"/>
        <v/>
      </c>
      <c r="AU33" s="343" t="str">
        <f t="shared" si="13"/>
        <v/>
      </c>
      <c r="AV33" s="338"/>
      <c r="AW33" s="339"/>
      <c r="AX33" s="339"/>
      <c r="AY33" s="277" t="str">
        <f t="shared" si="14"/>
        <v/>
      </c>
      <c r="AZ33" s="340" t="str">
        <f t="shared" si="94"/>
        <v/>
      </c>
      <c r="BA33" s="341" t="str">
        <f t="shared" si="15"/>
        <v/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 t="str">
        <f t="shared" si="130"/>
        <v/>
      </c>
      <c r="JE33" s="277" t="str">
        <f t="shared" si="131"/>
        <v/>
      </c>
      <c r="JF33" s="363" t="str">
        <f t="shared" si="132"/>
        <v/>
      </c>
      <c r="JG33" s="318" t="str">
        <f>IF(JF33="","",IF(นักเรียน!N32="ออก","---ย้าย---",VLOOKUP(JF33,gradekpisum,4)))</f>
        <v/>
      </c>
      <c r="JH33" s="364"/>
      <c r="JM33" s="368">
        <f t="shared" si="133"/>
        <v>0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 t="str">
        <f t="shared" si="86"/>
        <v/>
      </c>
      <c r="JR33" s="166"/>
    </row>
    <row r="34" spans="2:278" ht="15.6" customHeight="1">
      <c r="B34" s="276">
        <v>28</v>
      </c>
      <c r="C34" s="277" t="str">
        <f>IF(นักเรียน!C33="","",นักเรียน!C33)</f>
        <v/>
      </c>
      <c r="D34" s="797" t="str">
        <f>IF(นักเรียน!E33="","",นักเรียน!E33)</f>
        <v/>
      </c>
      <c r="E34" s="798"/>
      <c r="F34" s="338"/>
      <c r="G34" s="339"/>
      <c r="H34" s="339"/>
      <c r="I34" s="277" t="str">
        <f t="shared" si="0"/>
        <v/>
      </c>
      <c r="J34" s="340" t="str">
        <f t="shared" si="87"/>
        <v/>
      </c>
      <c r="K34" s="341" t="str">
        <f t="shared" si="1"/>
        <v/>
      </c>
      <c r="L34" s="338"/>
      <c r="M34" s="339"/>
      <c r="N34" s="339"/>
      <c r="O34" s="277" t="str">
        <f t="shared" si="2"/>
        <v/>
      </c>
      <c r="P34" s="340" t="str">
        <f t="shared" si="88"/>
        <v/>
      </c>
      <c r="Q34" s="341" t="str">
        <f t="shared" si="3"/>
        <v/>
      </c>
      <c r="R34" s="338"/>
      <c r="S34" s="339"/>
      <c r="T34" s="339"/>
      <c r="U34" s="277" t="str">
        <f t="shared" si="4"/>
        <v/>
      </c>
      <c r="V34" s="340" t="str">
        <f t="shared" si="89"/>
        <v/>
      </c>
      <c r="W34" s="343" t="str">
        <f t="shared" si="5"/>
        <v/>
      </c>
      <c r="X34" s="338"/>
      <c r="Y34" s="339"/>
      <c r="Z34" s="339"/>
      <c r="AA34" s="277" t="str">
        <f t="shared" si="6"/>
        <v/>
      </c>
      <c r="AB34" s="340" t="str">
        <f t="shared" si="90"/>
        <v/>
      </c>
      <c r="AC34" s="341" t="str">
        <f t="shared" si="7"/>
        <v/>
      </c>
      <c r="AD34" s="338"/>
      <c r="AE34" s="339"/>
      <c r="AF34" s="339"/>
      <c r="AG34" s="277" t="str">
        <f t="shared" si="8"/>
        <v/>
      </c>
      <c r="AH34" s="340" t="str">
        <f t="shared" si="91"/>
        <v/>
      </c>
      <c r="AI34" s="341" t="str">
        <f t="shared" si="9"/>
        <v/>
      </c>
      <c r="AJ34" s="338"/>
      <c r="AK34" s="339"/>
      <c r="AL34" s="339"/>
      <c r="AM34" s="277" t="str">
        <f t="shared" si="10"/>
        <v/>
      </c>
      <c r="AN34" s="340" t="str">
        <f t="shared" si="92"/>
        <v/>
      </c>
      <c r="AO34" s="341" t="str">
        <f t="shared" si="11"/>
        <v/>
      </c>
      <c r="AP34" s="338"/>
      <c r="AQ34" s="339"/>
      <c r="AR34" s="339"/>
      <c r="AS34" s="277" t="str">
        <f t="shared" si="12"/>
        <v/>
      </c>
      <c r="AT34" s="340" t="str">
        <f t="shared" si="93"/>
        <v/>
      </c>
      <c r="AU34" s="343" t="str">
        <f t="shared" si="13"/>
        <v/>
      </c>
      <c r="AV34" s="338"/>
      <c r="AW34" s="339"/>
      <c r="AX34" s="339"/>
      <c r="AY34" s="277" t="str">
        <f t="shared" si="14"/>
        <v/>
      </c>
      <c r="AZ34" s="340" t="str">
        <f t="shared" si="94"/>
        <v/>
      </c>
      <c r="BA34" s="341" t="str">
        <f t="shared" si="15"/>
        <v/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 t="str">
        <f t="shared" si="130"/>
        <v/>
      </c>
      <c r="JE34" s="277" t="str">
        <f t="shared" si="131"/>
        <v/>
      </c>
      <c r="JF34" s="363" t="str">
        <f t="shared" si="132"/>
        <v/>
      </c>
      <c r="JG34" s="318" t="str">
        <f>IF(JF34="","",IF(นักเรียน!N33="ออก","---ย้าย---",VLOOKUP(JF34,gradekpisum,4)))</f>
        <v/>
      </c>
      <c r="JH34" s="364"/>
      <c r="JM34" s="368">
        <f t="shared" si="133"/>
        <v>0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 t="str">
        <f t="shared" si="86"/>
        <v/>
      </c>
      <c r="JR34" s="166"/>
    </row>
    <row r="35" spans="2:278" ht="15.6" customHeight="1">
      <c r="B35" s="276">
        <v>29</v>
      </c>
      <c r="C35" s="277" t="str">
        <f>IF(นักเรียน!C34="","",นักเรียน!C34)</f>
        <v/>
      </c>
      <c r="D35" s="797" t="str">
        <f>IF(นักเรียน!E34="","",นักเรียน!E34)</f>
        <v/>
      </c>
      <c r="E35" s="798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>
      <c r="B36" s="276">
        <v>30</v>
      </c>
      <c r="C36" s="277" t="str">
        <f>IF(นักเรียน!C35="","",นักเรียน!C35)</f>
        <v/>
      </c>
      <c r="D36" s="797" t="str">
        <f>IF(นักเรียน!E35="","",นักเรียน!E35)</f>
        <v/>
      </c>
      <c r="E36" s="798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>
      <c r="B37" s="276">
        <v>31</v>
      </c>
      <c r="C37" s="277" t="str">
        <f>IF(นักเรียน!C36="","",นักเรียน!C36)</f>
        <v/>
      </c>
      <c r="D37" s="797" t="str">
        <f>IF(นักเรียน!E36="","",นักเรียน!E36)</f>
        <v/>
      </c>
      <c r="E37" s="798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>
      <c r="B38" s="276">
        <v>32</v>
      </c>
      <c r="C38" s="277" t="str">
        <f>IF(นักเรียน!C37="","",นักเรียน!C37)</f>
        <v/>
      </c>
      <c r="D38" s="797" t="str">
        <f>IF(นักเรียน!E37="","",นักเรียน!E37)</f>
        <v/>
      </c>
      <c r="E38" s="798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>
      <c r="B39" s="276">
        <v>33</v>
      </c>
      <c r="C39" s="277" t="str">
        <f>IF(นักเรียน!C38="","",นักเรียน!C38)</f>
        <v/>
      </c>
      <c r="D39" s="797" t="str">
        <f>IF(นักเรียน!E38="","",นักเรียน!E38)</f>
        <v/>
      </c>
      <c r="E39" s="798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>
      <c r="B40" s="276">
        <v>34</v>
      </c>
      <c r="C40" s="277" t="str">
        <f>IF(นักเรียน!C39="","",นักเรียน!C39)</f>
        <v/>
      </c>
      <c r="D40" s="797" t="str">
        <f>IF(นักเรียน!E39="","",นักเรียน!E39)</f>
        <v/>
      </c>
      <c r="E40" s="798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>
      <c r="B41" s="276">
        <v>35</v>
      </c>
      <c r="C41" s="277" t="str">
        <f>IF(นักเรียน!C40="","",นักเรียน!C40)</f>
        <v/>
      </c>
      <c r="D41" s="797" t="str">
        <f>IF(นักเรียน!E40="","",นักเรียน!E40)</f>
        <v/>
      </c>
      <c r="E41" s="798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>
      <c r="B42" s="276">
        <v>36</v>
      </c>
      <c r="C42" s="277" t="str">
        <f>IF(นักเรียน!C41="","",นักเรียน!C41)</f>
        <v/>
      </c>
      <c r="D42" s="797" t="str">
        <f>IF(นักเรียน!E41="","",นักเรียน!E41)</f>
        <v/>
      </c>
      <c r="E42" s="798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>
      <c r="B43" s="276">
        <v>37</v>
      </c>
      <c r="C43" s="277" t="str">
        <f>IF(นักเรียน!C42="","",นักเรียน!C42)</f>
        <v/>
      </c>
      <c r="D43" s="797" t="str">
        <f>IF(นักเรียน!E42="","",นักเรียน!E42)</f>
        <v/>
      </c>
      <c r="E43" s="798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>
      <c r="B44" s="276">
        <v>38</v>
      </c>
      <c r="C44" s="277" t="str">
        <f>IF(นักเรียน!C43="","",นักเรียน!C43)</f>
        <v/>
      </c>
      <c r="D44" s="797" t="str">
        <f>IF(นักเรียน!E43="","",นักเรียน!E43)</f>
        <v/>
      </c>
      <c r="E44" s="798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>
      <c r="B45" s="276">
        <v>39</v>
      </c>
      <c r="C45" s="277" t="str">
        <f>IF(นักเรียน!C44="","",นักเรียน!C44)</f>
        <v/>
      </c>
      <c r="D45" s="797" t="str">
        <f>IF(นักเรียน!E44="","",นักเรียน!E44)</f>
        <v/>
      </c>
      <c r="E45" s="798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>
      <c r="B46" s="276">
        <v>40</v>
      </c>
      <c r="C46" s="277" t="str">
        <f>IF(นักเรียน!C45="","",นักเรียน!C45)</f>
        <v/>
      </c>
      <c r="D46" s="797" t="str">
        <f>IF(นักเรียน!E45="","",นักเรียน!E45)</f>
        <v/>
      </c>
      <c r="E46" s="798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>
      <c r="B47" s="276">
        <v>41</v>
      </c>
      <c r="C47" s="277" t="str">
        <f>IF(นักเรียน!C46="","",นักเรียน!C46)</f>
        <v/>
      </c>
      <c r="D47" s="797" t="str">
        <f>IF(นักเรียน!E46="","",นักเรียน!E46)</f>
        <v/>
      </c>
      <c r="E47" s="798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>
      <c r="B48" s="276">
        <v>42</v>
      </c>
      <c r="C48" s="277" t="str">
        <f>IF(นักเรียน!C47="","",นักเรียน!C47)</f>
        <v/>
      </c>
      <c r="D48" s="797" t="str">
        <f>IF(นักเรียน!E47="","",นักเรียน!E47)</f>
        <v/>
      </c>
      <c r="E48" s="798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>
      <c r="B49" s="276">
        <v>43</v>
      </c>
      <c r="C49" s="277" t="str">
        <f>IF(นักเรียน!C48="","",นักเรียน!C48)</f>
        <v/>
      </c>
      <c r="D49" s="797" t="str">
        <f>IF(นักเรียน!E48="","",นักเรียน!E48)</f>
        <v/>
      </c>
      <c r="E49" s="798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>
      <c r="B50" s="276">
        <v>44</v>
      </c>
      <c r="C50" s="277" t="str">
        <f>IF(นักเรียน!C49="","",นักเรียน!C49)</f>
        <v/>
      </c>
      <c r="D50" s="797" t="str">
        <f>IF(นักเรียน!E49="","",นักเรียน!E49)</f>
        <v/>
      </c>
      <c r="E50" s="798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>
      <c r="B51" s="276">
        <v>45</v>
      </c>
      <c r="C51" s="277" t="str">
        <f>IF(นักเรียน!C50="","",นักเรียน!C50)</f>
        <v/>
      </c>
      <c r="D51" s="797" t="str">
        <f>IF(นักเรียน!E50="","",นักเรียน!E50)</f>
        <v/>
      </c>
      <c r="E51" s="798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>
      <c r="B52" s="276">
        <v>46</v>
      </c>
      <c r="C52" s="277" t="str">
        <f>IF(นักเรียน!C51="","",นักเรียน!C51)</f>
        <v/>
      </c>
      <c r="D52" s="797" t="str">
        <f>IF(นักเรียน!E51="","",นักเรียน!E51)</f>
        <v/>
      </c>
      <c r="E52" s="798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>
      <c r="B53" s="276">
        <v>47</v>
      </c>
      <c r="C53" s="277" t="str">
        <f>IF(นักเรียน!C52="","",นักเรียน!C52)</f>
        <v/>
      </c>
      <c r="D53" s="797" t="str">
        <f>IF(นักเรียน!E52="","",นักเรียน!E52)</f>
        <v/>
      </c>
      <c r="E53" s="798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>
      <c r="B54" s="276">
        <v>48</v>
      </c>
      <c r="C54" s="277" t="str">
        <f>IF(นักเรียน!C53="","",นักเรียน!C53)</f>
        <v/>
      </c>
      <c r="D54" s="797" t="str">
        <f>IF(นักเรียน!E53="","",นักเรียน!E53)</f>
        <v/>
      </c>
      <c r="E54" s="798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>
      <c r="B55" s="276">
        <v>49</v>
      </c>
      <c r="C55" s="277" t="str">
        <f>IF(นักเรียน!C54="","",นักเรียน!C54)</f>
        <v/>
      </c>
      <c r="D55" s="797" t="str">
        <f>IF(นักเรียน!E54="","",นักเรียน!E54)</f>
        <v/>
      </c>
      <c r="E55" s="798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>
      <c r="B56" s="276">
        <v>50</v>
      </c>
      <c r="C56" s="277" t="str">
        <f>IF(นักเรียน!C55="","",นักเรียน!C55)</f>
        <v/>
      </c>
      <c r="D56" s="797" t="str">
        <f>IF(นักเรียน!E55="","",นักเรียน!E55)</f>
        <v/>
      </c>
      <c r="E56" s="798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>
      <c r="B2511" s="83"/>
    </row>
  </sheetData>
  <sheetProtection password="C992" sheet="1" objects="1" scenarios="1" formatCells="0" formatColumns="0" formatRows="0"/>
  <mergeCells count="154"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GD4:GI4"/>
    <mergeCell ref="GJ4:GO4"/>
    <mergeCell ref="GP4:GU4"/>
    <mergeCell ref="GV4:HA4"/>
    <mergeCell ref="HB4:HG4"/>
    <mergeCell ref="HH4:HM4"/>
    <mergeCell ref="EZ5:FE5"/>
    <mergeCell ref="FF5:FK5"/>
    <mergeCell ref="FL5:FQ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T5:HY5"/>
    <mergeCell ref="HZ5:IE5"/>
    <mergeCell ref="IF5:IK5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CX5:DC5"/>
    <mergeCell ref="DD5:DI5"/>
    <mergeCell ref="DJ5:DO5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105" priority="68" operator="containsText" text="ไม่ผ่าน">
      <formula>NOT(ISERROR(SEARCH("ไม่ผ่าน",K7)))</formula>
    </cfRule>
  </conditionalFormatting>
  <conditionalFormatting sqref="JE7:JE56">
    <cfRule type="cellIs" dxfId="104" priority="1" operator="lessThan">
      <formula>$JG$2*$JF$4/100</formula>
    </cfRule>
  </conditionalFormatting>
  <conditionalFormatting sqref="JF7:JF56">
    <cfRule type="cellIs" dxfId="103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AD8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>
      <c r="AU1" s="320" t="s">
        <v>516</v>
      </c>
    </row>
    <row r="2" spans="2:49" ht="21" customHeight="1">
      <c r="AH2" s="306" t="s">
        <v>517</v>
      </c>
      <c r="AI2" s="20"/>
      <c r="AO2" s="306" t="s">
        <v>518</v>
      </c>
      <c r="AP2" s="20"/>
      <c r="AQ2" s="20"/>
      <c r="AU2" s="306"/>
    </row>
    <row r="3" spans="2:49" ht="18" customHeight="1">
      <c r="B3" s="771" t="s">
        <v>279</v>
      </c>
      <c r="C3" s="771" t="s">
        <v>379</v>
      </c>
      <c r="D3" s="773" t="s">
        <v>380</v>
      </c>
      <c r="E3" s="260"/>
      <c r="F3" s="829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ประวัติศาสตร์   ส 15101  ชั้นประถมศึกษาปีที่ 5</v>
      </c>
      <c r="G3" s="830"/>
      <c r="H3" s="830"/>
      <c r="I3" s="830"/>
      <c r="J3" s="830"/>
      <c r="K3" s="830"/>
      <c r="L3" s="830"/>
      <c r="M3" s="830"/>
      <c r="N3" s="830"/>
      <c r="O3" s="830"/>
      <c r="P3" s="830"/>
      <c r="Q3" s="830"/>
      <c r="R3" s="830"/>
      <c r="S3" s="830"/>
      <c r="T3" s="830"/>
      <c r="U3" s="831"/>
      <c r="V3" s="829" t="str">
        <f>F3</f>
        <v>ผลการประเมิน รายวิชา ประวัติศาสตร์   ส 15101  ชั้นประถมศึกษาปีที่ 5</v>
      </c>
      <c r="W3" s="830"/>
      <c r="X3" s="830"/>
      <c r="Y3" s="830"/>
      <c r="Z3" s="830"/>
      <c r="AA3" s="830"/>
      <c r="AB3" s="830"/>
      <c r="AC3" s="830"/>
      <c r="AD3" s="830"/>
      <c r="AE3" s="830"/>
      <c r="AF3" s="830"/>
      <c r="AG3" s="830"/>
      <c r="AH3" s="830"/>
      <c r="AI3" s="831"/>
      <c r="AJ3" s="829" t="str">
        <f>IF(Home!C11="","ผลการประเมิน ","ผลการประเมิน รายวิชา "&amp;Home!C11&amp;"   "&amp;Home!C12)</f>
        <v>ผลการประเมิน รายวิชา ประวัติศาสตร์   ส 15101</v>
      </c>
      <c r="AK3" s="832"/>
      <c r="AL3" s="832"/>
      <c r="AM3" s="832"/>
      <c r="AN3" s="832"/>
      <c r="AO3" s="832"/>
      <c r="AP3" s="833"/>
      <c r="AQ3" s="776" t="s">
        <v>488</v>
      </c>
      <c r="AR3" s="777" t="str">
        <f>IF(เกณฑ์!$N$19="ACT","ผลการประเมิน","ระดับผลการเรียน")</f>
        <v>ระดับผลการเรียน</v>
      </c>
      <c r="AS3" s="777" t="s">
        <v>519</v>
      </c>
      <c r="AT3" s="321"/>
      <c r="AU3" s="816" t="s">
        <v>520</v>
      </c>
    </row>
    <row r="4" spans="2:49" s="166" customFormat="1" ht="18" customHeight="1">
      <c r="B4" s="771"/>
      <c r="C4" s="771"/>
      <c r="D4" s="773"/>
      <c r="E4" s="261"/>
      <c r="F4" s="834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6"/>
      <c r="V4" s="834" t="str">
        <f>F4</f>
        <v>คะแนนวัดผลระหว่างเรียน</v>
      </c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6"/>
      <c r="AI4" s="821" t="s">
        <v>521</v>
      </c>
      <c r="AJ4" s="837" t="str">
        <f>IF(Home!F3="ประถมศึกษา","การวัดผลปลายปี","การวัดผลปลายภาค")</f>
        <v>การวัดผลปลายปี</v>
      </c>
      <c r="AK4" s="838"/>
      <c r="AL4" s="838"/>
      <c r="AM4" s="838"/>
      <c r="AN4" s="838"/>
      <c r="AO4" s="839"/>
      <c r="AP4" s="821" t="s">
        <v>521</v>
      </c>
      <c r="AQ4" s="776"/>
      <c r="AR4" s="778"/>
      <c r="AS4" s="778"/>
      <c r="AT4" s="321"/>
      <c r="AU4" s="817"/>
      <c r="AV4" s="85" t="s">
        <v>356</v>
      </c>
    </row>
    <row r="5" spans="2:49" s="166" customFormat="1" ht="18" customHeight="1">
      <c r="B5" s="771"/>
      <c r="C5" s="771"/>
      <c r="D5" s="773"/>
      <c r="E5" s="262"/>
      <c r="F5" s="789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90"/>
      <c r="H5" s="790"/>
      <c r="I5" s="790"/>
      <c r="J5" s="790"/>
      <c r="K5" s="790"/>
      <c r="L5" s="790"/>
      <c r="M5" s="790"/>
      <c r="N5" s="790"/>
      <c r="O5" s="790"/>
      <c r="P5" s="790"/>
      <c r="Q5" s="790"/>
      <c r="R5" s="790"/>
      <c r="S5" s="790"/>
      <c r="T5" s="790"/>
      <c r="U5" s="791"/>
      <c r="V5" s="824" t="s">
        <v>522</v>
      </c>
      <c r="W5" s="825"/>
      <c r="X5" s="825"/>
      <c r="Y5" s="825"/>
      <c r="Z5" s="825"/>
      <c r="AA5" s="825"/>
      <c r="AB5" s="789" t="s">
        <v>229</v>
      </c>
      <c r="AC5" s="791"/>
      <c r="AD5" s="819" t="s">
        <v>491</v>
      </c>
      <c r="AE5" s="826" t="str">
        <f>IF(Home!F3="ประถมศึกษา","คะแนนวัดผลกลางปี","คะแนนวัดผลกลางภาค")</f>
        <v>คะแนนวัดผลกลางปี</v>
      </c>
      <c r="AF5" s="827"/>
      <c r="AG5" s="827"/>
      <c r="AH5" s="828"/>
      <c r="AI5" s="822"/>
      <c r="AJ5" s="841" t="str">
        <f>IF(Home!F3="ประถมศึกษา","คะแนนสอบปลายปี","คะแนนสอบปลายภาค")</f>
        <v>คะแนนสอบปลายปี</v>
      </c>
      <c r="AK5" s="842"/>
      <c r="AL5" s="842"/>
      <c r="AM5" s="842"/>
      <c r="AN5" s="840" t="s">
        <v>493</v>
      </c>
      <c r="AO5" s="820"/>
      <c r="AP5" s="822"/>
      <c r="AQ5" s="776"/>
      <c r="AR5" s="778"/>
      <c r="AS5" s="778"/>
      <c r="AT5" s="321"/>
      <c r="AU5" s="817"/>
      <c r="AV5" s="85" t="s">
        <v>357</v>
      </c>
    </row>
    <row r="6" spans="2:49" ht="18" customHeight="1">
      <c r="B6" s="771"/>
      <c r="C6" s="771"/>
      <c r="D6" s="774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248</v>
      </c>
      <c r="G6" s="265" t="s">
        <v>253</v>
      </c>
      <c r="H6" s="266" t="s">
        <v>256</v>
      </c>
      <c r="I6" s="266" t="s">
        <v>259</v>
      </c>
      <c r="J6" s="266" t="s">
        <v>523</v>
      </c>
      <c r="K6" s="266" t="s">
        <v>524</v>
      </c>
      <c r="L6" s="266" t="s">
        <v>525</v>
      </c>
      <c r="M6" s="266" t="s">
        <v>526</v>
      </c>
      <c r="N6" s="266" t="s">
        <v>527</v>
      </c>
      <c r="O6" s="266" t="s">
        <v>528</v>
      </c>
      <c r="P6" s="266"/>
      <c r="Q6" s="266"/>
      <c r="R6" s="266"/>
      <c r="S6" s="266"/>
      <c r="T6" s="281" t="s">
        <v>494</v>
      </c>
      <c r="U6" s="282" t="s">
        <v>491</v>
      </c>
      <c r="V6" s="264" t="s">
        <v>529</v>
      </c>
      <c r="W6" s="265" t="s">
        <v>530</v>
      </c>
      <c r="X6" s="265" t="s">
        <v>531</v>
      </c>
      <c r="Y6" s="265" t="s">
        <v>532</v>
      </c>
      <c r="Z6" s="281" t="s">
        <v>494</v>
      </c>
      <c r="AA6" s="282" t="s">
        <v>491</v>
      </c>
      <c r="AB6" s="291" t="s">
        <v>494</v>
      </c>
      <c r="AC6" s="292" t="s">
        <v>491</v>
      </c>
      <c r="AD6" s="820"/>
      <c r="AE6" s="293" t="s">
        <v>495</v>
      </c>
      <c r="AF6" s="294" t="s">
        <v>496</v>
      </c>
      <c r="AG6" s="307" t="s">
        <v>494</v>
      </c>
      <c r="AH6" s="308" t="s">
        <v>491</v>
      </c>
      <c r="AI6" s="823"/>
      <c r="AJ6" s="278" t="s">
        <v>495</v>
      </c>
      <c r="AK6" s="279" t="s">
        <v>496</v>
      </c>
      <c r="AL6" s="277" t="s">
        <v>494</v>
      </c>
      <c r="AM6" s="309" t="s">
        <v>491</v>
      </c>
      <c r="AN6" s="310" t="str">
        <f>IF(เกณฑ์!F7="","",เกณฑ์!F7&amp;"%")</f>
        <v/>
      </c>
      <c r="AO6" s="322" t="s">
        <v>491</v>
      </c>
      <c r="AP6" s="823"/>
      <c r="AQ6" s="776"/>
      <c r="AR6" s="778"/>
      <c r="AS6" s="778"/>
      <c r="AT6" s="321"/>
      <c r="AU6" s="817"/>
      <c r="AV6" s="85" t="s">
        <v>480</v>
      </c>
      <c r="AW6" s="166"/>
    </row>
    <row r="7" spans="2:49" ht="18" customHeight="1">
      <c r="B7" s="772"/>
      <c r="C7" s="772"/>
      <c r="D7" s="775"/>
      <c r="E7" s="267" t="s">
        <v>498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779"/>
      <c r="AS7" s="779"/>
      <c r="AT7" s="321" t="s">
        <v>279</v>
      </c>
      <c r="AU7" s="818"/>
      <c r="AW7" s="166"/>
    </row>
    <row r="8" spans="2:49" ht="15.75" customHeight="1">
      <c r="B8" s="271">
        <v>1</v>
      </c>
      <c r="C8" s="272" t="str">
        <f>IF(นักเรียน!C6="","",นักเรียน!C6)</f>
        <v>1526</v>
      </c>
      <c r="D8" s="799" t="str">
        <f>IF(นักเรียน!E6="","",นักเรียน!E6)</f>
        <v>เด็กชายจิรทีปต์  พวงมาลา</v>
      </c>
      <c r="E8" s="800"/>
      <c r="F8" s="273">
        <v>5</v>
      </c>
      <c r="G8" s="274">
        <v>6</v>
      </c>
      <c r="H8" s="275">
        <v>5</v>
      </c>
      <c r="I8" s="275">
        <v>6</v>
      </c>
      <c r="J8" s="275">
        <v>5</v>
      </c>
      <c r="K8" s="275">
        <v>6</v>
      </c>
      <c r="L8" s="275">
        <v>5</v>
      </c>
      <c r="M8" s="275">
        <v>5</v>
      </c>
      <c r="N8" s="275">
        <v>5</v>
      </c>
      <c r="O8" s="275">
        <v>5</v>
      </c>
      <c r="P8" s="275"/>
      <c r="Q8" s="275"/>
      <c r="R8" s="275"/>
      <c r="S8" s="275"/>
      <c r="T8" s="286">
        <f t="shared" ref="T8:T57" si="1">IF(SUM(F8:S8),SUM(F8:S8),"")</f>
        <v>53</v>
      </c>
      <c r="U8" s="287">
        <f>IF(T8="","",ROUND(T8/$T$7*$U$7,0))</f>
        <v>53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53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53</v>
      </c>
      <c r="AJ8" s="273">
        <v>5</v>
      </c>
      <c r="AK8" s="274">
        <v>5</v>
      </c>
      <c r="AL8" s="272">
        <f>IF(SUM(AJ8:AK8),SUM(AJ8:AK8),"")</f>
        <v>10</v>
      </c>
      <c r="AM8" s="317">
        <f>IF(AL8="","",ROUND(AL8/$AL$7*$AM$7,0))</f>
        <v>10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10</v>
      </c>
      <c r="AQ8" s="326">
        <f t="shared" ref="AQ8:AQ39" si="4">IF(OR(D8="",$AQ$2="เอาออก"),"",SUM(AI8,AP8))</f>
        <v>63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2</v>
      </c>
      <c r="AS8" s="327"/>
      <c r="AT8" s="328">
        <f>IF(D8="","",B8)</f>
        <v>1</v>
      </c>
      <c r="AU8" s="329"/>
    </row>
    <row r="9" spans="2:49" ht="15.75" customHeight="1">
      <c r="B9" s="276">
        <v>2</v>
      </c>
      <c r="C9" s="277" t="str">
        <f>IF(นักเรียน!C7="","",นักเรียน!C7)</f>
        <v>1527</v>
      </c>
      <c r="D9" s="797" t="str">
        <f>IF(นักเรียน!E7="","",นักเรียน!E7)</f>
        <v>เด็กชายพีระศิลป์  นรสิงห์</v>
      </c>
      <c r="E9" s="798"/>
      <c r="F9" s="273">
        <v>8</v>
      </c>
      <c r="G9" s="274">
        <v>7</v>
      </c>
      <c r="H9" s="275">
        <v>7</v>
      </c>
      <c r="I9" s="275">
        <v>8</v>
      </c>
      <c r="J9" s="275">
        <v>7</v>
      </c>
      <c r="K9" s="275">
        <v>7</v>
      </c>
      <c r="L9" s="275">
        <v>7</v>
      </c>
      <c r="M9" s="275">
        <v>7</v>
      </c>
      <c r="N9" s="275">
        <v>8</v>
      </c>
      <c r="O9" s="275">
        <v>8</v>
      </c>
      <c r="P9" s="280"/>
      <c r="Q9" s="280"/>
      <c r="R9" s="280"/>
      <c r="S9" s="280"/>
      <c r="T9" s="277">
        <f t="shared" si="1"/>
        <v>74</v>
      </c>
      <c r="U9" s="289">
        <f t="shared" ref="U9:U57" si="5">IF(T9="","",ROUND(T9/$T$7*$U$7,0))</f>
        <v>74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74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74</v>
      </c>
      <c r="AJ9" s="278">
        <v>6</v>
      </c>
      <c r="AK9" s="279">
        <v>6</v>
      </c>
      <c r="AL9" s="277">
        <f t="shared" ref="AL9:AL57" si="11">IF(SUM(AJ9:AK9),SUM(AJ9:AK9),"")</f>
        <v>12</v>
      </c>
      <c r="AM9" s="309">
        <f t="shared" ref="AM9:AM57" si="12">IF(AL9="","",ROUND(AL9/$AL$7*$AM$7,0))</f>
        <v>12</v>
      </c>
      <c r="AN9" s="278"/>
      <c r="AO9" s="322" t="str">
        <f t="shared" ref="AO9:AO57" si="13">IF(AN9="","",ROUND(AN9/$AN$7*$AO$7,0))</f>
        <v/>
      </c>
      <c r="AP9" s="319">
        <f t="shared" si="3"/>
        <v>12</v>
      </c>
      <c r="AQ9" s="330">
        <f t="shared" si="4"/>
        <v>86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4</v>
      </c>
      <c r="AS9" s="331"/>
      <c r="AT9" s="328">
        <f t="shared" ref="AT9:AT57" si="14">IF(D9="","",B9)</f>
        <v>2</v>
      </c>
      <c r="AU9" s="214"/>
    </row>
    <row r="10" spans="2:49" ht="15.75" customHeight="1">
      <c r="B10" s="276">
        <v>3</v>
      </c>
      <c r="C10" s="277" t="str">
        <f>IF(นักเรียน!C8="","",นักเรียน!C8)</f>
        <v>1528</v>
      </c>
      <c r="D10" s="797" t="str">
        <f>IF(นักเรียน!E8="","",นักเรียน!E8)</f>
        <v>เด็กชายภูผา  เศษจำปา</v>
      </c>
      <c r="E10" s="798"/>
      <c r="F10" s="273">
        <v>8</v>
      </c>
      <c r="G10" s="274">
        <v>8</v>
      </c>
      <c r="H10" s="275">
        <v>7</v>
      </c>
      <c r="I10" s="275">
        <v>8</v>
      </c>
      <c r="J10" s="275">
        <v>7</v>
      </c>
      <c r="K10" s="275">
        <v>7</v>
      </c>
      <c r="L10" s="275">
        <v>8</v>
      </c>
      <c r="M10" s="275">
        <v>7</v>
      </c>
      <c r="N10" s="275">
        <v>8</v>
      </c>
      <c r="O10" s="275">
        <v>8</v>
      </c>
      <c r="P10" s="280"/>
      <c r="Q10" s="280"/>
      <c r="R10" s="280"/>
      <c r="S10" s="280"/>
      <c r="T10" s="277">
        <f t="shared" si="1"/>
        <v>76</v>
      </c>
      <c r="U10" s="289">
        <f t="shared" si="5"/>
        <v>76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76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76</v>
      </c>
      <c r="AJ10" s="278">
        <v>6</v>
      </c>
      <c r="AK10" s="279">
        <v>7</v>
      </c>
      <c r="AL10" s="277">
        <f t="shared" si="11"/>
        <v>13</v>
      </c>
      <c r="AM10" s="309">
        <f t="shared" si="12"/>
        <v>13</v>
      </c>
      <c r="AN10" s="278"/>
      <c r="AO10" s="322" t="str">
        <f t="shared" si="13"/>
        <v/>
      </c>
      <c r="AP10" s="319">
        <f t="shared" si="3"/>
        <v>13</v>
      </c>
      <c r="AQ10" s="330">
        <f t="shared" si="4"/>
        <v>89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4</v>
      </c>
      <c r="AS10" s="331"/>
      <c r="AT10" s="328">
        <f t="shared" si="14"/>
        <v>3</v>
      </c>
      <c r="AU10" s="214"/>
    </row>
    <row r="11" spans="2:49" ht="15.75" customHeight="1">
      <c r="B11" s="276">
        <v>4</v>
      </c>
      <c r="C11" s="277" t="str">
        <f>IF(นักเรียน!C9="","",นักเรียน!C9)</f>
        <v>1529</v>
      </c>
      <c r="D11" s="797" t="str">
        <f>IF(นักเรียน!E9="","",นักเรียน!E9)</f>
        <v>เด็กชายภูมิพันธ์  สมพงษ์</v>
      </c>
      <c r="E11" s="798"/>
      <c r="F11" s="273">
        <v>6</v>
      </c>
      <c r="G11" s="274">
        <v>6</v>
      </c>
      <c r="H11" s="275">
        <v>6</v>
      </c>
      <c r="I11" s="275">
        <v>6</v>
      </c>
      <c r="J11" s="275">
        <v>6</v>
      </c>
      <c r="K11" s="275">
        <v>6</v>
      </c>
      <c r="L11" s="275">
        <v>6</v>
      </c>
      <c r="M11" s="275">
        <v>5</v>
      </c>
      <c r="N11" s="275">
        <v>5</v>
      </c>
      <c r="O11" s="275">
        <v>5</v>
      </c>
      <c r="P11" s="280"/>
      <c r="Q11" s="280"/>
      <c r="R11" s="280"/>
      <c r="S11" s="280"/>
      <c r="T11" s="277">
        <f t="shared" si="1"/>
        <v>57</v>
      </c>
      <c r="U11" s="289">
        <f t="shared" si="5"/>
        <v>57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57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57</v>
      </c>
      <c r="AJ11" s="278">
        <v>6</v>
      </c>
      <c r="AK11" s="279">
        <v>6</v>
      </c>
      <c r="AL11" s="277">
        <f t="shared" si="11"/>
        <v>12</v>
      </c>
      <c r="AM11" s="309">
        <f t="shared" si="12"/>
        <v>12</v>
      </c>
      <c r="AN11" s="278"/>
      <c r="AO11" s="322" t="str">
        <f t="shared" si="13"/>
        <v/>
      </c>
      <c r="AP11" s="319">
        <f t="shared" si="3"/>
        <v>12</v>
      </c>
      <c r="AQ11" s="330">
        <f t="shared" si="4"/>
        <v>69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2.5</v>
      </c>
      <c r="AS11" s="331"/>
      <c r="AT11" s="328">
        <f t="shared" si="14"/>
        <v>4</v>
      </c>
      <c r="AU11" s="214"/>
    </row>
    <row r="12" spans="2:49" ht="15.75" customHeight="1">
      <c r="B12" s="276">
        <v>5</v>
      </c>
      <c r="C12" s="277" t="str">
        <f>IF(นักเรียน!C10="","",นักเรียน!C10)</f>
        <v>1530</v>
      </c>
      <c r="D12" s="797" t="str">
        <f>IF(นักเรียน!E10="","",นักเรียน!E10)</f>
        <v>เด็กชายอดุลยวัฒน์  สอนนาง</v>
      </c>
      <c r="E12" s="798"/>
      <c r="F12" s="273">
        <v>8</v>
      </c>
      <c r="G12" s="274">
        <v>7</v>
      </c>
      <c r="H12" s="275">
        <v>7</v>
      </c>
      <c r="I12" s="275">
        <v>8</v>
      </c>
      <c r="J12" s="275">
        <v>7</v>
      </c>
      <c r="K12" s="275">
        <v>7</v>
      </c>
      <c r="L12" s="275">
        <v>8</v>
      </c>
      <c r="M12" s="275">
        <v>8</v>
      </c>
      <c r="N12" s="275">
        <v>8</v>
      </c>
      <c r="O12" s="275">
        <v>8</v>
      </c>
      <c r="P12" s="280"/>
      <c r="Q12" s="280"/>
      <c r="R12" s="280"/>
      <c r="S12" s="280"/>
      <c r="T12" s="277">
        <f t="shared" si="1"/>
        <v>76</v>
      </c>
      <c r="U12" s="289">
        <f t="shared" si="5"/>
        <v>76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76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76</v>
      </c>
      <c r="AJ12" s="278">
        <v>6</v>
      </c>
      <c r="AK12" s="279">
        <v>6</v>
      </c>
      <c r="AL12" s="277">
        <f t="shared" si="11"/>
        <v>12</v>
      </c>
      <c r="AM12" s="309">
        <f t="shared" si="12"/>
        <v>12</v>
      </c>
      <c r="AN12" s="278"/>
      <c r="AO12" s="322" t="str">
        <f t="shared" si="13"/>
        <v/>
      </c>
      <c r="AP12" s="319">
        <f t="shared" si="3"/>
        <v>12</v>
      </c>
      <c r="AQ12" s="330">
        <f t="shared" si="4"/>
        <v>88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4</v>
      </c>
      <c r="AS12" s="331"/>
      <c r="AT12" s="328">
        <f t="shared" si="14"/>
        <v>5</v>
      </c>
      <c r="AU12" s="214"/>
    </row>
    <row r="13" spans="2:49" ht="15.75" customHeight="1">
      <c r="B13" s="276">
        <v>6</v>
      </c>
      <c r="C13" s="277" t="str">
        <f>IF(นักเรียน!C11="","",นักเรียน!C11)</f>
        <v>1536</v>
      </c>
      <c r="D13" s="797" t="str">
        <f>IF(นักเรียน!E11="","",นักเรียน!E11)</f>
        <v>เด็กชายชวัลวิทย์  อ่างมัจฉา</v>
      </c>
      <c r="E13" s="798"/>
      <c r="F13" s="273">
        <v>8</v>
      </c>
      <c r="G13" s="274">
        <v>8</v>
      </c>
      <c r="H13" s="275">
        <v>7</v>
      </c>
      <c r="I13" s="275">
        <v>8</v>
      </c>
      <c r="J13" s="275">
        <v>8</v>
      </c>
      <c r="K13" s="275">
        <v>7</v>
      </c>
      <c r="L13" s="275">
        <v>8</v>
      </c>
      <c r="M13" s="275">
        <v>8</v>
      </c>
      <c r="N13" s="275">
        <v>8</v>
      </c>
      <c r="O13" s="275">
        <v>8</v>
      </c>
      <c r="P13" s="280"/>
      <c r="Q13" s="280"/>
      <c r="R13" s="280"/>
      <c r="S13" s="280"/>
      <c r="T13" s="277">
        <f t="shared" si="1"/>
        <v>78</v>
      </c>
      <c r="U13" s="289">
        <f t="shared" si="5"/>
        <v>78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78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78</v>
      </c>
      <c r="AJ13" s="278">
        <v>8</v>
      </c>
      <c r="AK13" s="279">
        <v>7</v>
      </c>
      <c r="AL13" s="277">
        <f t="shared" si="11"/>
        <v>15</v>
      </c>
      <c r="AM13" s="309">
        <f t="shared" si="12"/>
        <v>15</v>
      </c>
      <c r="AN13" s="278"/>
      <c r="AO13" s="322" t="str">
        <f t="shared" si="13"/>
        <v/>
      </c>
      <c r="AP13" s="319">
        <f t="shared" si="3"/>
        <v>15</v>
      </c>
      <c r="AQ13" s="330">
        <f t="shared" si="4"/>
        <v>93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4</v>
      </c>
      <c r="AS13" s="331"/>
      <c r="AT13" s="328">
        <f t="shared" si="14"/>
        <v>6</v>
      </c>
      <c r="AU13" s="214"/>
    </row>
    <row r="14" spans="2:49" ht="15.75" customHeight="1">
      <c r="B14" s="276">
        <v>7</v>
      </c>
      <c r="C14" s="277" t="str">
        <f>IF(นักเรียน!C12="","",นักเรียน!C12)</f>
        <v>1545</v>
      </c>
      <c r="D14" s="797" t="str">
        <f>IF(นักเรียน!E12="","",นักเรียน!E12)</f>
        <v>เด็กชายศักดิ์ดา  จันทะวงค์</v>
      </c>
      <c r="E14" s="798"/>
      <c r="F14" s="273">
        <v>8</v>
      </c>
      <c r="G14" s="274">
        <v>8</v>
      </c>
      <c r="H14" s="275">
        <v>8</v>
      </c>
      <c r="I14" s="275">
        <v>6</v>
      </c>
      <c r="J14" s="275">
        <v>7</v>
      </c>
      <c r="K14" s="275">
        <v>6</v>
      </c>
      <c r="L14" s="275">
        <v>6</v>
      </c>
      <c r="M14" s="275">
        <v>5</v>
      </c>
      <c r="N14" s="275">
        <v>6</v>
      </c>
      <c r="O14" s="275">
        <v>6</v>
      </c>
      <c r="P14" s="280"/>
      <c r="Q14" s="280"/>
      <c r="R14" s="280"/>
      <c r="S14" s="280"/>
      <c r="T14" s="277">
        <f t="shared" si="1"/>
        <v>66</v>
      </c>
      <c r="U14" s="289">
        <f t="shared" si="5"/>
        <v>66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66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66</v>
      </c>
      <c r="AJ14" s="278">
        <v>6</v>
      </c>
      <c r="AK14" s="279">
        <v>5</v>
      </c>
      <c r="AL14" s="277">
        <f t="shared" si="11"/>
        <v>11</v>
      </c>
      <c r="AM14" s="309">
        <f t="shared" si="12"/>
        <v>11</v>
      </c>
      <c r="AN14" s="278"/>
      <c r="AO14" s="322" t="str">
        <f t="shared" si="13"/>
        <v/>
      </c>
      <c r="AP14" s="319">
        <f t="shared" si="3"/>
        <v>11</v>
      </c>
      <c r="AQ14" s="330">
        <f t="shared" si="4"/>
        <v>77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3.5</v>
      </c>
      <c r="AS14" s="331"/>
      <c r="AT14" s="328">
        <f t="shared" si="14"/>
        <v>7</v>
      </c>
      <c r="AU14" s="214"/>
    </row>
    <row r="15" spans="2:49" ht="15.75" customHeight="1">
      <c r="B15" s="276">
        <v>8</v>
      </c>
      <c r="C15" s="277" t="str">
        <f>IF(นักเรียน!C13="","",นักเรียน!C13)</f>
        <v>1616</v>
      </c>
      <c r="D15" s="797" t="str">
        <f>IF(นักเรียน!E13="","",นักเรียน!E13)</f>
        <v>เด็กชายแจ็คกี้  ระถิกา</v>
      </c>
      <c r="E15" s="798"/>
      <c r="F15" s="273">
        <v>8</v>
      </c>
      <c r="G15" s="274">
        <v>8</v>
      </c>
      <c r="H15" s="275">
        <v>8</v>
      </c>
      <c r="I15" s="275">
        <v>6</v>
      </c>
      <c r="J15" s="275">
        <v>6</v>
      </c>
      <c r="K15" s="275">
        <v>7</v>
      </c>
      <c r="L15" s="275">
        <v>6</v>
      </c>
      <c r="M15" s="275">
        <v>5</v>
      </c>
      <c r="N15" s="275">
        <v>6</v>
      </c>
      <c r="O15" s="275">
        <v>6</v>
      </c>
      <c r="P15" s="280"/>
      <c r="Q15" s="280"/>
      <c r="R15" s="280"/>
      <c r="S15" s="280"/>
      <c r="T15" s="277">
        <f t="shared" si="1"/>
        <v>66</v>
      </c>
      <c r="U15" s="289">
        <f t="shared" si="5"/>
        <v>66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66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66</v>
      </c>
      <c r="AJ15" s="278">
        <v>5</v>
      </c>
      <c r="AK15" s="279">
        <v>5</v>
      </c>
      <c r="AL15" s="277">
        <f t="shared" si="11"/>
        <v>10</v>
      </c>
      <c r="AM15" s="309">
        <f t="shared" si="12"/>
        <v>10</v>
      </c>
      <c r="AN15" s="278"/>
      <c r="AO15" s="322" t="str">
        <f t="shared" si="13"/>
        <v/>
      </c>
      <c r="AP15" s="319">
        <f t="shared" si="3"/>
        <v>10</v>
      </c>
      <c r="AQ15" s="330">
        <f t="shared" si="4"/>
        <v>76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3.5</v>
      </c>
      <c r="AS15" s="331"/>
      <c r="AT15" s="328">
        <f t="shared" si="14"/>
        <v>8</v>
      </c>
      <c r="AU15" s="214"/>
    </row>
    <row r="16" spans="2:49" ht="15.75" customHeight="1">
      <c r="B16" s="276">
        <v>9</v>
      </c>
      <c r="C16" s="277" t="str">
        <f>IF(นักเรียน!C14="","",นักเรียน!C14)</f>
        <v>1531</v>
      </c>
      <c r="D16" s="797" t="str">
        <f>IF(นักเรียน!E14="","",นักเรียน!E14)</f>
        <v>เด็กหญิงธิราวัลย์  อ่อนตามา</v>
      </c>
      <c r="E16" s="798"/>
      <c r="F16" s="273">
        <v>8</v>
      </c>
      <c r="G16" s="274">
        <v>8</v>
      </c>
      <c r="H16" s="275">
        <v>8</v>
      </c>
      <c r="I16" s="275">
        <v>6</v>
      </c>
      <c r="J16" s="275">
        <v>6</v>
      </c>
      <c r="K16" s="275">
        <v>6</v>
      </c>
      <c r="L16" s="275">
        <v>6</v>
      </c>
      <c r="M16" s="275">
        <v>5</v>
      </c>
      <c r="N16" s="275">
        <v>6</v>
      </c>
      <c r="O16" s="275">
        <v>6</v>
      </c>
      <c r="P16" s="280"/>
      <c r="Q16" s="280"/>
      <c r="R16" s="280"/>
      <c r="S16" s="280"/>
      <c r="T16" s="277">
        <f t="shared" si="1"/>
        <v>65</v>
      </c>
      <c r="U16" s="289">
        <f t="shared" si="5"/>
        <v>65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65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65</v>
      </c>
      <c r="AJ16" s="278">
        <v>6</v>
      </c>
      <c r="AK16" s="279">
        <v>7</v>
      </c>
      <c r="AL16" s="277">
        <f t="shared" si="11"/>
        <v>13</v>
      </c>
      <c r="AM16" s="309">
        <f t="shared" si="12"/>
        <v>13</v>
      </c>
      <c r="AN16" s="278"/>
      <c r="AO16" s="322" t="str">
        <f t="shared" si="13"/>
        <v/>
      </c>
      <c r="AP16" s="319">
        <f t="shared" si="3"/>
        <v>13</v>
      </c>
      <c r="AQ16" s="330">
        <f t="shared" si="4"/>
        <v>78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3.5</v>
      </c>
      <c r="AS16" s="331"/>
      <c r="AT16" s="328">
        <f t="shared" si="14"/>
        <v>9</v>
      </c>
      <c r="AU16" s="214"/>
    </row>
    <row r="17" spans="2:47" ht="15.75" customHeight="1">
      <c r="B17" s="276">
        <v>10</v>
      </c>
      <c r="C17" s="277" t="str">
        <f>IF(นักเรียน!C15="","",นักเรียน!C15)</f>
        <v>1532</v>
      </c>
      <c r="D17" s="797" t="str">
        <f>IF(นักเรียน!E15="","",นักเรียน!E15)</f>
        <v>เด็กหญิงนงนภัส  ติยะภา</v>
      </c>
      <c r="E17" s="798"/>
      <c r="F17" s="273">
        <v>8</v>
      </c>
      <c r="G17" s="274">
        <v>7</v>
      </c>
      <c r="H17" s="275">
        <v>7</v>
      </c>
      <c r="I17" s="275">
        <v>8</v>
      </c>
      <c r="J17" s="275">
        <v>7</v>
      </c>
      <c r="K17" s="275">
        <v>7</v>
      </c>
      <c r="L17" s="275">
        <v>8</v>
      </c>
      <c r="M17" s="275">
        <v>8</v>
      </c>
      <c r="N17" s="275">
        <v>8</v>
      </c>
      <c r="O17" s="275">
        <v>8</v>
      </c>
      <c r="P17" s="280"/>
      <c r="Q17" s="280"/>
      <c r="R17" s="280"/>
      <c r="S17" s="280"/>
      <c r="T17" s="277">
        <f t="shared" si="1"/>
        <v>76</v>
      </c>
      <c r="U17" s="289">
        <f t="shared" si="5"/>
        <v>76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76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76</v>
      </c>
      <c r="AJ17" s="278">
        <v>7</v>
      </c>
      <c r="AK17" s="279">
        <v>7</v>
      </c>
      <c r="AL17" s="277">
        <f t="shared" si="11"/>
        <v>14</v>
      </c>
      <c r="AM17" s="309">
        <f t="shared" si="12"/>
        <v>14</v>
      </c>
      <c r="AN17" s="278"/>
      <c r="AO17" s="322" t="str">
        <f t="shared" si="13"/>
        <v/>
      </c>
      <c r="AP17" s="319">
        <f t="shared" si="3"/>
        <v>14</v>
      </c>
      <c r="AQ17" s="330">
        <f t="shared" si="4"/>
        <v>90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4</v>
      </c>
      <c r="AS17" s="331"/>
      <c r="AT17" s="328">
        <f t="shared" si="14"/>
        <v>10</v>
      </c>
      <c r="AU17" s="214"/>
    </row>
    <row r="18" spans="2:47" ht="15.75" customHeight="1">
      <c r="B18" s="276">
        <v>11</v>
      </c>
      <c r="C18" s="277" t="str">
        <f>IF(นักเรียน!C16="","",นักเรียน!C16)</f>
        <v>1533</v>
      </c>
      <c r="D18" s="797" t="str">
        <f>IF(นักเรียน!E16="","",นักเรียน!E16)</f>
        <v>เด็กหญิงปรารถณา  แสนรินทร์</v>
      </c>
      <c r="E18" s="798"/>
      <c r="F18" s="273">
        <v>6</v>
      </c>
      <c r="G18" s="274">
        <v>5</v>
      </c>
      <c r="H18" s="275">
        <v>5</v>
      </c>
      <c r="I18" s="275">
        <v>6</v>
      </c>
      <c r="J18" s="275">
        <v>6</v>
      </c>
      <c r="K18" s="275">
        <v>6</v>
      </c>
      <c r="L18" s="275">
        <v>6</v>
      </c>
      <c r="M18" s="275">
        <v>5</v>
      </c>
      <c r="N18" s="275">
        <v>6</v>
      </c>
      <c r="O18" s="275">
        <v>6</v>
      </c>
      <c r="P18" s="280"/>
      <c r="Q18" s="280"/>
      <c r="R18" s="280"/>
      <c r="S18" s="280"/>
      <c r="T18" s="277">
        <f t="shared" si="1"/>
        <v>57</v>
      </c>
      <c r="U18" s="289">
        <f t="shared" si="5"/>
        <v>57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57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57</v>
      </c>
      <c r="AJ18" s="278">
        <v>5</v>
      </c>
      <c r="AK18" s="279">
        <v>5</v>
      </c>
      <c r="AL18" s="277">
        <f t="shared" si="11"/>
        <v>10</v>
      </c>
      <c r="AM18" s="309">
        <f t="shared" si="12"/>
        <v>10</v>
      </c>
      <c r="AN18" s="278"/>
      <c r="AO18" s="322" t="str">
        <f t="shared" si="13"/>
        <v/>
      </c>
      <c r="AP18" s="319">
        <f t="shared" si="3"/>
        <v>10</v>
      </c>
      <c r="AQ18" s="330">
        <f t="shared" si="4"/>
        <v>67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2.5</v>
      </c>
      <c r="AS18" s="331"/>
      <c r="AT18" s="328">
        <f t="shared" si="14"/>
        <v>11</v>
      </c>
      <c r="AU18" s="214"/>
    </row>
    <row r="19" spans="2:47" ht="15.75" customHeight="1">
      <c r="B19" s="276">
        <v>12</v>
      </c>
      <c r="C19" s="277" t="str">
        <f>IF(นักเรียน!C17="","",นักเรียน!C17)</f>
        <v>1538</v>
      </c>
      <c r="D19" s="797" t="str">
        <f>IF(นักเรียน!E17="","",นักเรียน!E17)</f>
        <v>เด็กหญิงอุษามณี  อินทะพิมพ์</v>
      </c>
      <c r="E19" s="798"/>
      <c r="F19" s="273">
        <v>7</v>
      </c>
      <c r="G19" s="274">
        <v>8</v>
      </c>
      <c r="H19" s="275">
        <v>8</v>
      </c>
      <c r="I19" s="275">
        <v>6</v>
      </c>
      <c r="J19" s="275">
        <v>5</v>
      </c>
      <c r="K19" s="275">
        <v>6</v>
      </c>
      <c r="L19" s="275">
        <v>5</v>
      </c>
      <c r="M19" s="275">
        <v>5</v>
      </c>
      <c r="N19" s="275">
        <v>5</v>
      </c>
      <c r="O19" s="275">
        <v>6</v>
      </c>
      <c r="P19" s="280"/>
      <c r="Q19" s="280"/>
      <c r="R19" s="280"/>
      <c r="S19" s="280"/>
      <c r="T19" s="277">
        <f t="shared" si="1"/>
        <v>61</v>
      </c>
      <c r="U19" s="289">
        <f t="shared" si="5"/>
        <v>61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61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61</v>
      </c>
      <c r="AJ19" s="278">
        <v>6</v>
      </c>
      <c r="AK19" s="279">
        <v>7</v>
      </c>
      <c r="AL19" s="277">
        <f t="shared" si="11"/>
        <v>13</v>
      </c>
      <c r="AM19" s="309">
        <f t="shared" si="12"/>
        <v>13</v>
      </c>
      <c r="AN19" s="278"/>
      <c r="AO19" s="322" t="str">
        <f t="shared" si="13"/>
        <v/>
      </c>
      <c r="AP19" s="319">
        <f t="shared" si="3"/>
        <v>13</v>
      </c>
      <c r="AQ19" s="330">
        <f t="shared" si="4"/>
        <v>74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3</v>
      </c>
      <c r="AS19" s="331"/>
      <c r="AT19" s="328">
        <f t="shared" si="14"/>
        <v>12</v>
      </c>
      <c r="AU19" s="214"/>
    </row>
    <row r="20" spans="2:47" ht="15.75" customHeight="1">
      <c r="B20" s="276">
        <v>13</v>
      </c>
      <c r="C20" s="277" t="str">
        <f>IF(นักเรียน!C18="","",นักเรียน!C18)</f>
        <v>1592</v>
      </c>
      <c r="D20" s="797" t="str">
        <f>IF(นักเรียน!E18="","",นักเรียน!E18)</f>
        <v>เด็กหญิงกชกร  พิมพ์พงษ์</v>
      </c>
      <c r="E20" s="798"/>
      <c r="F20" s="273">
        <v>6</v>
      </c>
      <c r="G20" s="274">
        <v>7</v>
      </c>
      <c r="H20" s="275">
        <v>6</v>
      </c>
      <c r="I20" s="275">
        <v>7</v>
      </c>
      <c r="J20" s="275">
        <v>7</v>
      </c>
      <c r="K20" s="275">
        <v>6</v>
      </c>
      <c r="L20" s="275">
        <v>6</v>
      </c>
      <c r="M20" s="275">
        <v>5</v>
      </c>
      <c r="N20" s="275">
        <v>7</v>
      </c>
      <c r="O20" s="275">
        <v>7</v>
      </c>
      <c r="P20" s="280"/>
      <c r="Q20" s="280"/>
      <c r="R20" s="280"/>
      <c r="S20" s="280"/>
      <c r="T20" s="277">
        <f t="shared" si="1"/>
        <v>64</v>
      </c>
      <c r="U20" s="289">
        <f t="shared" si="5"/>
        <v>64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64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64</v>
      </c>
      <c r="AJ20" s="278">
        <v>8</v>
      </c>
      <c r="AK20" s="279">
        <v>8</v>
      </c>
      <c r="AL20" s="277">
        <f t="shared" si="11"/>
        <v>16</v>
      </c>
      <c r="AM20" s="309">
        <f t="shared" si="12"/>
        <v>16</v>
      </c>
      <c r="AN20" s="278"/>
      <c r="AO20" s="322" t="str">
        <f t="shared" si="13"/>
        <v/>
      </c>
      <c r="AP20" s="319">
        <f t="shared" si="3"/>
        <v>16</v>
      </c>
      <c r="AQ20" s="330">
        <f t="shared" si="4"/>
        <v>80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4</v>
      </c>
      <c r="AS20" s="331"/>
      <c r="AT20" s="328">
        <f t="shared" si="14"/>
        <v>13</v>
      </c>
      <c r="AU20" s="214"/>
    </row>
    <row r="21" spans="2:47" ht="15.75" customHeight="1">
      <c r="B21" s="276">
        <v>14</v>
      </c>
      <c r="C21" s="277" t="str">
        <f>IF(นักเรียน!C19="","",นักเรียน!C19)</f>
        <v>1598</v>
      </c>
      <c r="D21" s="797" t="str">
        <f>IF(นักเรียน!E19="","",นักเรียน!E19)</f>
        <v>เด็กหญิงอภิรญาพร  นรสิงห์</v>
      </c>
      <c r="E21" s="798"/>
      <c r="F21" s="273">
        <v>8</v>
      </c>
      <c r="G21" s="274">
        <v>7</v>
      </c>
      <c r="H21" s="275">
        <v>7</v>
      </c>
      <c r="I21" s="275">
        <v>6</v>
      </c>
      <c r="J21" s="275">
        <v>7</v>
      </c>
      <c r="K21" s="275">
        <v>7</v>
      </c>
      <c r="L21" s="275">
        <v>7</v>
      </c>
      <c r="M21" s="275">
        <v>8</v>
      </c>
      <c r="N21" s="275">
        <v>7</v>
      </c>
      <c r="O21" s="275">
        <v>8</v>
      </c>
      <c r="P21" s="280"/>
      <c r="Q21" s="280"/>
      <c r="R21" s="280"/>
      <c r="S21" s="280"/>
      <c r="T21" s="277">
        <f t="shared" si="1"/>
        <v>72</v>
      </c>
      <c r="U21" s="289">
        <f t="shared" si="5"/>
        <v>72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72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72</v>
      </c>
      <c r="AJ21" s="278">
        <v>6</v>
      </c>
      <c r="AK21" s="279">
        <v>5</v>
      </c>
      <c r="AL21" s="277">
        <f t="shared" si="11"/>
        <v>11</v>
      </c>
      <c r="AM21" s="309">
        <f t="shared" si="12"/>
        <v>11</v>
      </c>
      <c r="AN21" s="278"/>
      <c r="AO21" s="322" t="str">
        <f t="shared" si="13"/>
        <v/>
      </c>
      <c r="AP21" s="319">
        <f t="shared" si="3"/>
        <v>11</v>
      </c>
      <c r="AQ21" s="330">
        <f t="shared" si="4"/>
        <v>83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4</v>
      </c>
      <c r="AS21" s="331"/>
      <c r="AT21" s="328">
        <f t="shared" si="14"/>
        <v>14</v>
      </c>
      <c r="AU21" s="214"/>
    </row>
    <row r="22" spans="2:47" ht="15.75" customHeight="1">
      <c r="B22" s="276">
        <v>15</v>
      </c>
      <c r="C22" s="277" t="str">
        <f>IF(นักเรียน!C20="","",นักเรียน!C20)</f>
        <v>1641</v>
      </c>
      <c r="D22" s="797" t="str">
        <f>IF(นักเรียน!E20="","",นักเรียน!E20)</f>
        <v>เด็กหญิงกนกอร  เกษอินทร์</v>
      </c>
      <c r="E22" s="798"/>
      <c r="F22" s="273">
        <v>8</v>
      </c>
      <c r="G22" s="274">
        <v>8</v>
      </c>
      <c r="H22" s="275">
        <v>7</v>
      </c>
      <c r="I22" s="275">
        <v>8</v>
      </c>
      <c r="J22" s="275">
        <v>7</v>
      </c>
      <c r="K22" s="275">
        <v>7</v>
      </c>
      <c r="L22" s="275">
        <v>8</v>
      </c>
      <c r="M22" s="275">
        <v>8</v>
      </c>
      <c r="N22" s="275">
        <v>8</v>
      </c>
      <c r="O22" s="275">
        <v>8</v>
      </c>
      <c r="P22" s="280"/>
      <c r="Q22" s="280"/>
      <c r="R22" s="280"/>
      <c r="S22" s="280"/>
      <c r="T22" s="277">
        <f t="shared" si="1"/>
        <v>77</v>
      </c>
      <c r="U22" s="289">
        <f t="shared" si="5"/>
        <v>77</v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>
        <f t="shared" si="15"/>
        <v>77</v>
      </c>
      <c r="AE22" s="278"/>
      <c r="AF22" s="279"/>
      <c r="AG22" s="318" t="str">
        <f t="shared" si="9"/>
        <v/>
      </c>
      <c r="AH22" s="305" t="str">
        <f t="shared" si="10"/>
        <v/>
      </c>
      <c r="AI22" s="319">
        <f t="shared" si="2"/>
        <v>77</v>
      </c>
      <c r="AJ22" s="278">
        <v>8</v>
      </c>
      <c r="AK22" s="279">
        <v>8</v>
      </c>
      <c r="AL22" s="277">
        <f t="shared" si="11"/>
        <v>16</v>
      </c>
      <c r="AM22" s="309">
        <f t="shared" si="12"/>
        <v>16</v>
      </c>
      <c r="AN22" s="278"/>
      <c r="AO22" s="322" t="str">
        <f t="shared" si="13"/>
        <v/>
      </c>
      <c r="AP22" s="319">
        <f t="shared" si="3"/>
        <v>16</v>
      </c>
      <c r="AQ22" s="330">
        <f t="shared" si="4"/>
        <v>93</v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331"/>
      <c r="AT22" s="328">
        <f t="shared" si="14"/>
        <v>15</v>
      </c>
      <c r="AU22" s="214"/>
    </row>
    <row r="23" spans="2:47" ht="15.75" customHeight="1">
      <c r="B23" s="276">
        <v>16</v>
      </c>
      <c r="C23" s="277" t="str">
        <f>IF(นักเรียน!C21="","",นักเรียน!C21)</f>
        <v>1662</v>
      </c>
      <c r="D23" s="797" t="str">
        <f>IF(นักเรียน!E21="","",นักเรียน!E21)</f>
        <v>เด็กหญิงรุ่งอรุณรัศมี  จันทร์แจ่มศรี</v>
      </c>
      <c r="E23" s="798"/>
      <c r="F23" s="273">
        <v>8</v>
      </c>
      <c r="G23" s="274">
        <v>7</v>
      </c>
      <c r="H23" s="275">
        <v>7</v>
      </c>
      <c r="I23" s="275">
        <v>8</v>
      </c>
      <c r="J23" s="275">
        <v>7</v>
      </c>
      <c r="K23" s="275">
        <v>7</v>
      </c>
      <c r="L23" s="275">
        <v>7</v>
      </c>
      <c r="M23" s="275">
        <v>8</v>
      </c>
      <c r="N23" s="275">
        <v>8</v>
      </c>
      <c r="O23" s="275">
        <v>8</v>
      </c>
      <c r="P23" s="280"/>
      <c r="Q23" s="280"/>
      <c r="R23" s="280"/>
      <c r="S23" s="280"/>
      <c r="T23" s="277">
        <f t="shared" si="1"/>
        <v>75</v>
      </c>
      <c r="U23" s="289">
        <f t="shared" si="5"/>
        <v>75</v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>
        <f t="shared" si="15"/>
        <v>75</v>
      </c>
      <c r="AE23" s="278"/>
      <c r="AF23" s="279"/>
      <c r="AG23" s="318" t="str">
        <f t="shared" si="9"/>
        <v/>
      </c>
      <c r="AH23" s="305" t="str">
        <f t="shared" si="10"/>
        <v/>
      </c>
      <c r="AI23" s="319">
        <f t="shared" si="2"/>
        <v>75</v>
      </c>
      <c r="AJ23" s="278">
        <v>7</v>
      </c>
      <c r="AK23" s="279">
        <v>6</v>
      </c>
      <c r="AL23" s="277">
        <f t="shared" si="11"/>
        <v>13</v>
      </c>
      <c r="AM23" s="309">
        <f t="shared" si="12"/>
        <v>13</v>
      </c>
      <c r="AN23" s="278"/>
      <c r="AO23" s="322" t="str">
        <f t="shared" si="13"/>
        <v/>
      </c>
      <c r="AP23" s="319">
        <f t="shared" si="3"/>
        <v>13</v>
      </c>
      <c r="AQ23" s="330">
        <f t="shared" si="4"/>
        <v>88</v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>4</v>
      </c>
      <c r="AS23" s="331"/>
      <c r="AT23" s="328">
        <f t="shared" si="14"/>
        <v>16</v>
      </c>
      <c r="AU23" s="214"/>
    </row>
    <row r="24" spans="2:47" ht="15.75" customHeight="1">
      <c r="B24" s="276">
        <v>17</v>
      </c>
      <c r="C24" s="277" t="str">
        <f>IF(นักเรียน!C22="","",นักเรียน!C22)</f>
        <v>655</v>
      </c>
      <c r="D24" s="797" t="str">
        <f>IF(นักเรียน!E22="","",นักเรียน!E22)</f>
        <v>เด็กชายจักรภัทร  เสนาฤทธิ์</v>
      </c>
      <c r="E24" s="798"/>
      <c r="F24" s="273">
        <v>4</v>
      </c>
      <c r="G24" s="274">
        <v>4</v>
      </c>
      <c r="H24" s="275">
        <v>4</v>
      </c>
      <c r="I24" s="275">
        <v>4</v>
      </c>
      <c r="J24" s="275">
        <v>4</v>
      </c>
      <c r="K24" s="275">
        <v>4</v>
      </c>
      <c r="L24" s="275">
        <v>4</v>
      </c>
      <c r="M24" s="275">
        <v>4</v>
      </c>
      <c r="N24" s="275">
        <v>4</v>
      </c>
      <c r="O24" s="275">
        <v>4</v>
      </c>
      <c r="P24" s="280"/>
      <c r="Q24" s="280"/>
      <c r="R24" s="280"/>
      <c r="S24" s="280"/>
      <c r="T24" s="277">
        <f t="shared" si="1"/>
        <v>40</v>
      </c>
      <c r="U24" s="289">
        <f t="shared" si="5"/>
        <v>40</v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>
        <f t="shared" si="15"/>
        <v>40</v>
      </c>
      <c r="AE24" s="278"/>
      <c r="AF24" s="279"/>
      <c r="AG24" s="318" t="str">
        <f t="shared" si="9"/>
        <v/>
      </c>
      <c r="AH24" s="305" t="str">
        <f t="shared" si="10"/>
        <v/>
      </c>
      <c r="AI24" s="319">
        <f t="shared" si="2"/>
        <v>40</v>
      </c>
      <c r="AJ24" s="278">
        <v>5</v>
      </c>
      <c r="AK24" s="279">
        <v>5</v>
      </c>
      <c r="AL24" s="277">
        <f t="shared" si="11"/>
        <v>10</v>
      </c>
      <c r="AM24" s="309">
        <f t="shared" si="12"/>
        <v>10</v>
      </c>
      <c r="AN24" s="278"/>
      <c r="AO24" s="322" t="str">
        <f t="shared" si="13"/>
        <v/>
      </c>
      <c r="AP24" s="319">
        <f t="shared" si="3"/>
        <v>10</v>
      </c>
      <c r="AQ24" s="330">
        <f t="shared" si="4"/>
        <v>50</v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>1</v>
      </c>
      <c r="AS24" s="331"/>
      <c r="AT24" s="328">
        <f t="shared" si="14"/>
        <v>17</v>
      </c>
      <c r="AU24" s="214"/>
    </row>
    <row r="25" spans="2:47" ht="15.75" customHeight="1">
      <c r="B25" s="276">
        <v>18</v>
      </c>
      <c r="C25" s="277" t="str">
        <f>IF(นักเรียน!C23="","",นักเรียน!C23)</f>
        <v>656</v>
      </c>
      <c r="D25" s="797" t="str">
        <f>IF(นักเรียน!E23="","",นักเรียน!E23)</f>
        <v>เด็กชายธนวัต  มีศิลป์</v>
      </c>
      <c r="E25" s="798"/>
      <c r="F25" s="273">
        <v>5</v>
      </c>
      <c r="G25" s="274">
        <v>7</v>
      </c>
      <c r="H25" s="275">
        <v>5</v>
      </c>
      <c r="I25" s="275">
        <v>6</v>
      </c>
      <c r="J25" s="275">
        <v>6</v>
      </c>
      <c r="K25" s="275">
        <v>6</v>
      </c>
      <c r="L25" s="275">
        <v>6</v>
      </c>
      <c r="M25" s="275">
        <v>5</v>
      </c>
      <c r="N25" s="275">
        <v>6</v>
      </c>
      <c r="O25" s="275">
        <v>6</v>
      </c>
      <c r="P25" s="280"/>
      <c r="Q25" s="280"/>
      <c r="R25" s="280"/>
      <c r="S25" s="280"/>
      <c r="T25" s="277">
        <f t="shared" si="1"/>
        <v>58</v>
      </c>
      <c r="U25" s="289">
        <f t="shared" si="5"/>
        <v>58</v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>
        <f t="shared" si="15"/>
        <v>58</v>
      </c>
      <c r="AE25" s="278"/>
      <c r="AF25" s="279"/>
      <c r="AG25" s="318" t="str">
        <f t="shared" si="9"/>
        <v/>
      </c>
      <c r="AH25" s="305" t="str">
        <f t="shared" si="10"/>
        <v/>
      </c>
      <c r="AI25" s="319">
        <f t="shared" si="2"/>
        <v>58</v>
      </c>
      <c r="AJ25" s="278">
        <v>7</v>
      </c>
      <c r="AK25" s="279">
        <v>6</v>
      </c>
      <c r="AL25" s="277">
        <f t="shared" si="11"/>
        <v>13</v>
      </c>
      <c r="AM25" s="309">
        <f t="shared" si="12"/>
        <v>13</v>
      </c>
      <c r="AN25" s="278"/>
      <c r="AO25" s="322" t="str">
        <f t="shared" si="13"/>
        <v/>
      </c>
      <c r="AP25" s="319">
        <f t="shared" si="3"/>
        <v>13</v>
      </c>
      <c r="AQ25" s="330">
        <f t="shared" si="4"/>
        <v>71</v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>3</v>
      </c>
      <c r="AS25" s="331"/>
      <c r="AT25" s="328">
        <f t="shared" si="14"/>
        <v>18</v>
      </c>
      <c r="AU25" s="214"/>
    </row>
    <row r="26" spans="2:47" ht="15.75" customHeight="1">
      <c r="B26" s="276">
        <v>19</v>
      </c>
      <c r="C26" s="277" t="str">
        <f>IF(นักเรียน!C24="","",นักเรียน!C24)</f>
        <v>627</v>
      </c>
      <c r="D26" s="797" t="str">
        <f>IF(นักเรียน!E24="","",นักเรียน!E24)</f>
        <v>เด็กชายธนบูรณ์  พุทธชัย</v>
      </c>
      <c r="E26" s="798"/>
      <c r="F26" s="273">
        <v>4</v>
      </c>
      <c r="G26" s="274">
        <v>4</v>
      </c>
      <c r="H26" s="273">
        <v>4</v>
      </c>
      <c r="I26" s="274">
        <v>4</v>
      </c>
      <c r="J26" s="275">
        <v>5</v>
      </c>
      <c r="K26" s="275">
        <v>5</v>
      </c>
      <c r="L26" s="275">
        <v>6</v>
      </c>
      <c r="M26" s="275">
        <v>7</v>
      </c>
      <c r="N26" s="275">
        <v>5</v>
      </c>
      <c r="O26" s="275">
        <v>5</v>
      </c>
      <c r="P26" s="275"/>
      <c r="Q26" s="275"/>
      <c r="R26" s="280"/>
      <c r="S26" s="280"/>
      <c r="T26" s="277">
        <f t="shared" si="1"/>
        <v>49</v>
      </c>
      <c r="U26" s="289">
        <f t="shared" si="5"/>
        <v>49</v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>
        <f t="shared" si="15"/>
        <v>49</v>
      </c>
      <c r="AE26" s="278"/>
      <c r="AF26" s="279"/>
      <c r="AG26" s="318" t="str">
        <f t="shared" si="9"/>
        <v/>
      </c>
      <c r="AH26" s="305" t="str">
        <f t="shared" si="10"/>
        <v/>
      </c>
      <c r="AI26" s="319">
        <f t="shared" si="2"/>
        <v>49</v>
      </c>
      <c r="AJ26" s="278">
        <v>5</v>
      </c>
      <c r="AK26" s="279">
        <v>5</v>
      </c>
      <c r="AL26" s="277">
        <f t="shared" si="11"/>
        <v>10</v>
      </c>
      <c r="AM26" s="309">
        <f t="shared" si="12"/>
        <v>10</v>
      </c>
      <c r="AN26" s="278"/>
      <c r="AO26" s="322" t="str">
        <f t="shared" si="13"/>
        <v/>
      </c>
      <c r="AP26" s="319">
        <f t="shared" si="3"/>
        <v>10</v>
      </c>
      <c r="AQ26" s="330">
        <f t="shared" si="4"/>
        <v>59</v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>1.5</v>
      </c>
      <c r="AS26" s="331"/>
      <c r="AT26" s="328">
        <f t="shared" si="14"/>
        <v>19</v>
      </c>
      <c r="AU26" s="214"/>
    </row>
    <row r="27" spans="2:47" ht="15.75" customHeight="1">
      <c r="B27" s="276">
        <v>20</v>
      </c>
      <c r="C27" s="277" t="str">
        <f>IF(นักเรียน!C25="","",นักเรียน!C25)</f>
        <v>628</v>
      </c>
      <c r="D27" s="797" t="str">
        <f>IF(นักเรียน!E25="","",นักเรียน!E25)</f>
        <v>เด็กหญิงณัฐชา  มาตรรักษ์</v>
      </c>
      <c r="E27" s="798"/>
      <c r="F27" s="273">
        <v>8</v>
      </c>
      <c r="G27" s="274">
        <v>8</v>
      </c>
      <c r="H27" s="275">
        <v>8</v>
      </c>
      <c r="I27" s="275">
        <v>6</v>
      </c>
      <c r="J27" s="275">
        <v>6</v>
      </c>
      <c r="K27" s="275">
        <v>6</v>
      </c>
      <c r="L27" s="275">
        <v>6</v>
      </c>
      <c r="M27" s="275">
        <v>5</v>
      </c>
      <c r="N27" s="275">
        <v>6</v>
      </c>
      <c r="O27" s="275">
        <v>6</v>
      </c>
      <c r="P27" s="280"/>
      <c r="Q27" s="280"/>
      <c r="R27" s="280"/>
      <c r="S27" s="280"/>
      <c r="T27" s="277">
        <f t="shared" si="1"/>
        <v>65</v>
      </c>
      <c r="U27" s="289">
        <f t="shared" si="5"/>
        <v>65</v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>
        <f t="shared" si="15"/>
        <v>65</v>
      </c>
      <c r="AE27" s="278"/>
      <c r="AF27" s="279"/>
      <c r="AG27" s="318" t="str">
        <f t="shared" si="9"/>
        <v/>
      </c>
      <c r="AH27" s="305" t="str">
        <f t="shared" si="10"/>
        <v/>
      </c>
      <c r="AI27" s="319">
        <f t="shared" si="2"/>
        <v>65</v>
      </c>
      <c r="AJ27" s="278">
        <v>7</v>
      </c>
      <c r="AK27" s="279">
        <v>8</v>
      </c>
      <c r="AL27" s="277">
        <f t="shared" si="11"/>
        <v>15</v>
      </c>
      <c r="AM27" s="309">
        <f t="shared" si="12"/>
        <v>15</v>
      </c>
      <c r="AN27" s="278"/>
      <c r="AO27" s="322" t="str">
        <f t="shared" si="13"/>
        <v/>
      </c>
      <c r="AP27" s="319">
        <f t="shared" si="3"/>
        <v>15</v>
      </c>
      <c r="AQ27" s="330">
        <f t="shared" si="4"/>
        <v>80</v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>4</v>
      </c>
      <c r="AS27" s="331"/>
      <c r="AT27" s="328">
        <f t="shared" si="14"/>
        <v>20</v>
      </c>
      <c r="AU27" s="214"/>
    </row>
    <row r="28" spans="2:47" ht="15.75" customHeight="1">
      <c r="B28" s="276">
        <v>21</v>
      </c>
      <c r="C28" s="277" t="str">
        <f>IF(นักเรียน!C26="","",นักเรียน!C26)</f>
        <v/>
      </c>
      <c r="D28" s="797" t="str">
        <f>IF(นักเรียน!E26="","",นักเรียน!E26)</f>
        <v/>
      </c>
      <c r="E28" s="798"/>
      <c r="F28" s="273"/>
      <c r="G28" s="274"/>
      <c r="H28" s="275"/>
      <c r="I28" s="275"/>
      <c r="J28" s="275"/>
      <c r="K28" s="275"/>
      <c r="L28" s="275"/>
      <c r="M28" s="275"/>
      <c r="N28" s="275"/>
      <c r="O28" s="275"/>
      <c r="P28" s="280"/>
      <c r="Q28" s="280"/>
      <c r="R28" s="280"/>
      <c r="S28" s="280"/>
      <c r="T28" s="277" t="str">
        <f t="shared" si="1"/>
        <v/>
      </c>
      <c r="U28" s="289" t="str">
        <f t="shared" si="5"/>
        <v/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 t="str">
        <f t="shared" si="15"/>
        <v/>
      </c>
      <c r="AE28" s="278"/>
      <c r="AF28" s="279"/>
      <c r="AG28" s="318" t="str">
        <f t="shared" si="9"/>
        <v/>
      </c>
      <c r="AH28" s="305" t="str">
        <f t="shared" si="10"/>
        <v/>
      </c>
      <c r="AI28" s="319" t="str">
        <f t="shared" si="2"/>
        <v/>
      </c>
      <c r="AJ28" s="278"/>
      <c r="AK28" s="279"/>
      <c r="AL28" s="277" t="str">
        <f t="shared" si="11"/>
        <v/>
      </c>
      <c r="AM28" s="309" t="str">
        <f t="shared" si="12"/>
        <v/>
      </c>
      <c r="AN28" s="278"/>
      <c r="AO28" s="322" t="str">
        <f t="shared" si="13"/>
        <v/>
      </c>
      <c r="AP28" s="319" t="str">
        <f t="shared" si="3"/>
        <v/>
      </c>
      <c r="AQ28" s="330" t="str">
        <f t="shared" si="4"/>
        <v/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331"/>
      <c r="AT28" s="328" t="str">
        <f t="shared" si="14"/>
        <v/>
      </c>
      <c r="AU28" s="214"/>
    </row>
    <row r="29" spans="2:47" ht="15.75" customHeight="1">
      <c r="B29" s="276">
        <v>22</v>
      </c>
      <c r="C29" s="277" t="str">
        <f>IF(นักเรียน!C27="","",นักเรียน!C27)</f>
        <v/>
      </c>
      <c r="D29" s="797" t="str">
        <f>IF(นักเรียน!E27="","",นักเรียน!E27)</f>
        <v/>
      </c>
      <c r="E29" s="798"/>
      <c r="F29" s="273"/>
      <c r="G29" s="274"/>
      <c r="H29" s="275"/>
      <c r="I29" s="275"/>
      <c r="J29" s="275"/>
      <c r="K29" s="275"/>
      <c r="L29" s="275"/>
      <c r="M29" s="275"/>
      <c r="N29" s="275"/>
      <c r="O29" s="275"/>
      <c r="P29" s="280"/>
      <c r="Q29" s="280"/>
      <c r="R29" s="280"/>
      <c r="S29" s="280"/>
      <c r="T29" s="277" t="str">
        <f t="shared" si="1"/>
        <v/>
      </c>
      <c r="U29" s="289" t="str">
        <f t="shared" si="5"/>
        <v/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 t="str">
        <f t="shared" si="15"/>
        <v/>
      </c>
      <c r="AE29" s="278"/>
      <c r="AF29" s="279"/>
      <c r="AG29" s="318" t="str">
        <f t="shared" si="9"/>
        <v/>
      </c>
      <c r="AH29" s="305" t="str">
        <f t="shared" si="10"/>
        <v/>
      </c>
      <c r="AI29" s="319" t="str">
        <f t="shared" si="2"/>
        <v/>
      </c>
      <c r="AJ29" s="278"/>
      <c r="AK29" s="279"/>
      <c r="AL29" s="277" t="str">
        <f t="shared" si="11"/>
        <v/>
      </c>
      <c r="AM29" s="309" t="str">
        <f t="shared" si="12"/>
        <v/>
      </c>
      <c r="AN29" s="278"/>
      <c r="AO29" s="322" t="str">
        <f t="shared" si="13"/>
        <v/>
      </c>
      <c r="AP29" s="319" t="str">
        <f t="shared" si="3"/>
        <v/>
      </c>
      <c r="AQ29" s="330" t="str">
        <f t="shared" si="4"/>
        <v/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331"/>
      <c r="AT29" s="328" t="str">
        <f t="shared" si="14"/>
        <v/>
      </c>
      <c r="AU29" s="214"/>
    </row>
    <row r="30" spans="2:47" ht="15.75" customHeight="1">
      <c r="B30" s="276">
        <v>23</v>
      </c>
      <c r="C30" s="277" t="str">
        <f>IF(นักเรียน!C28="","",นักเรียน!C28)</f>
        <v/>
      </c>
      <c r="D30" s="797" t="str">
        <f>IF(นักเรียน!E28="","",นักเรียน!E28)</f>
        <v/>
      </c>
      <c r="E30" s="798"/>
      <c r="F30" s="273"/>
      <c r="G30" s="274"/>
      <c r="H30" s="275"/>
      <c r="I30" s="275"/>
      <c r="J30" s="275"/>
      <c r="K30" s="275"/>
      <c r="L30" s="275"/>
      <c r="M30" s="275"/>
      <c r="N30" s="275"/>
      <c r="O30" s="275"/>
      <c r="P30" s="280"/>
      <c r="Q30" s="280"/>
      <c r="R30" s="280"/>
      <c r="S30" s="280"/>
      <c r="T30" s="277" t="str">
        <f t="shared" si="1"/>
        <v/>
      </c>
      <c r="U30" s="289" t="str">
        <f t="shared" si="5"/>
        <v/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 t="str">
        <f t="shared" si="15"/>
        <v/>
      </c>
      <c r="AE30" s="278"/>
      <c r="AF30" s="279"/>
      <c r="AG30" s="318" t="str">
        <f t="shared" si="9"/>
        <v/>
      </c>
      <c r="AH30" s="305" t="str">
        <f t="shared" si="10"/>
        <v/>
      </c>
      <c r="AI30" s="319" t="str">
        <f t="shared" si="2"/>
        <v/>
      </c>
      <c r="AJ30" s="278"/>
      <c r="AK30" s="279"/>
      <c r="AL30" s="277" t="str">
        <f t="shared" si="11"/>
        <v/>
      </c>
      <c r="AM30" s="309" t="str">
        <f t="shared" si="12"/>
        <v/>
      </c>
      <c r="AN30" s="278"/>
      <c r="AO30" s="322" t="str">
        <f t="shared" si="13"/>
        <v/>
      </c>
      <c r="AP30" s="319" t="str">
        <f t="shared" si="3"/>
        <v/>
      </c>
      <c r="AQ30" s="330" t="str">
        <f t="shared" si="4"/>
        <v/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331"/>
      <c r="AT30" s="328" t="str">
        <f t="shared" si="14"/>
        <v/>
      </c>
      <c r="AU30" s="214"/>
    </row>
    <row r="31" spans="2:47" ht="15.75" customHeight="1">
      <c r="B31" s="276">
        <v>24</v>
      </c>
      <c r="C31" s="277" t="str">
        <f>IF(นักเรียน!C29="","",นักเรียน!C29)</f>
        <v/>
      </c>
      <c r="D31" s="797" t="str">
        <f>IF(นักเรียน!E29="","",นักเรียน!E29)</f>
        <v/>
      </c>
      <c r="E31" s="798"/>
      <c r="F31" s="273"/>
      <c r="G31" s="274"/>
      <c r="H31" s="275"/>
      <c r="I31" s="275"/>
      <c r="J31" s="275"/>
      <c r="K31" s="275"/>
      <c r="L31" s="275"/>
      <c r="M31" s="275"/>
      <c r="N31" s="275"/>
      <c r="O31" s="275"/>
      <c r="P31" s="280"/>
      <c r="Q31" s="280"/>
      <c r="R31" s="280"/>
      <c r="S31" s="280"/>
      <c r="T31" s="277" t="str">
        <f t="shared" si="1"/>
        <v/>
      </c>
      <c r="U31" s="289" t="str">
        <f t="shared" si="5"/>
        <v/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 t="str">
        <f t="shared" si="15"/>
        <v/>
      </c>
      <c r="AE31" s="278"/>
      <c r="AF31" s="279"/>
      <c r="AG31" s="318" t="str">
        <f t="shared" si="9"/>
        <v/>
      </c>
      <c r="AH31" s="305" t="str">
        <f t="shared" si="10"/>
        <v/>
      </c>
      <c r="AI31" s="319" t="str">
        <f t="shared" si="2"/>
        <v/>
      </c>
      <c r="AJ31" s="278"/>
      <c r="AK31" s="279"/>
      <c r="AL31" s="277" t="str">
        <f t="shared" si="11"/>
        <v/>
      </c>
      <c r="AM31" s="309" t="str">
        <f t="shared" si="12"/>
        <v/>
      </c>
      <c r="AN31" s="278"/>
      <c r="AO31" s="322" t="str">
        <f t="shared" si="13"/>
        <v/>
      </c>
      <c r="AP31" s="319" t="str">
        <f t="shared" si="3"/>
        <v/>
      </c>
      <c r="AQ31" s="330" t="str">
        <f t="shared" si="4"/>
        <v/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331"/>
      <c r="AT31" s="328" t="str">
        <f t="shared" si="14"/>
        <v/>
      </c>
      <c r="AU31" s="214"/>
    </row>
    <row r="32" spans="2:47" ht="15.75" customHeight="1">
      <c r="B32" s="276">
        <v>25</v>
      </c>
      <c r="C32" s="277" t="str">
        <f>IF(นักเรียน!C30="","",นักเรียน!C30)</f>
        <v/>
      </c>
      <c r="D32" s="797" t="str">
        <f>IF(นักเรียน!E30="","",นักเรียน!E30)</f>
        <v/>
      </c>
      <c r="E32" s="798"/>
      <c r="F32" s="273"/>
      <c r="G32" s="274"/>
      <c r="H32" s="275"/>
      <c r="I32" s="275"/>
      <c r="J32" s="275"/>
      <c r="K32" s="275"/>
      <c r="L32" s="275"/>
      <c r="M32" s="275"/>
      <c r="N32" s="275"/>
      <c r="O32" s="275"/>
      <c r="P32" s="280"/>
      <c r="Q32" s="280"/>
      <c r="R32" s="280"/>
      <c r="S32" s="280"/>
      <c r="T32" s="277" t="str">
        <f t="shared" si="1"/>
        <v/>
      </c>
      <c r="U32" s="289" t="str">
        <f t="shared" si="5"/>
        <v/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 t="str">
        <f t="shared" si="15"/>
        <v/>
      </c>
      <c r="AE32" s="278"/>
      <c r="AF32" s="279"/>
      <c r="AG32" s="318" t="str">
        <f t="shared" si="9"/>
        <v/>
      </c>
      <c r="AH32" s="305" t="str">
        <f t="shared" si="10"/>
        <v/>
      </c>
      <c r="AI32" s="319" t="str">
        <f t="shared" si="2"/>
        <v/>
      </c>
      <c r="AJ32" s="278"/>
      <c r="AK32" s="279"/>
      <c r="AL32" s="277" t="str">
        <f t="shared" si="11"/>
        <v/>
      </c>
      <c r="AM32" s="309" t="str">
        <f t="shared" si="12"/>
        <v/>
      </c>
      <c r="AN32" s="278"/>
      <c r="AO32" s="322" t="str">
        <f t="shared" si="13"/>
        <v/>
      </c>
      <c r="AP32" s="319" t="str">
        <f t="shared" si="3"/>
        <v/>
      </c>
      <c r="AQ32" s="330" t="str">
        <f t="shared" si="4"/>
        <v/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331"/>
      <c r="AT32" s="328" t="str">
        <f t="shared" si="14"/>
        <v/>
      </c>
      <c r="AU32" s="214"/>
    </row>
    <row r="33" spans="2:47" ht="15.75" customHeight="1">
      <c r="B33" s="276">
        <v>26</v>
      </c>
      <c r="C33" s="277" t="str">
        <f>IF(นักเรียน!C31="","",นักเรียน!C31)</f>
        <v/>
      </c>
      <c r="D33" s="797" t="str">
        <f>IF(นักเรียน!E31="","",นักเรียน!E31)</f>
        <v/>
      </c>
      <c r="E33" s="798"/>
      <c r="F33" s="278"/>
      <c r="G33" s="279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77" t="str">
        <f t="shared" si="1"/>
        <v/>
      </c>
      <c r="U33" s="289" t="str">
        <f t="shared" si="5"/>
        <v/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 t="str">
        <f t="shared" si="15"/>
        <v/>
      </c>
      <c r="AE33" s="278"/>
      <c r="AF33" s="279"/>
      <c r="AG33" s="318" t="str">
        <f t="shared" si="9"/>
        <v/>
      </c>
      <c r="AH33" s="305" t="str">
        <f t="shared" si="10"/>
        <v/>
      </c>
      <c r="AI33" s="319" t="str">
        <f t="shared" si="2"/>
        <v/>
      </c>
      <c r="AJ33" s="278"/>
      <c r="AK33" s="279"/>
      <c r="AL33" s="277" t="str">
        <f t="shared" si="11"/>
        <v/>
      </c>
      <c r="AM33" s="309" t="str">
        <f t="shared" si="12"/>
        <v/>
      </c>
      <c r="AN33" s="278"/>
      <c r="AO33" s="322" t="str">
        <f t="shared" si="13"/>
        <v/>
      </c>
      <c r="AP33" s="319" t="str">
        <f t="shared" si="3"/>
        <v/>
      </c>
      <c r="AQ33" s="330" t="str">
        <f t="shared" si="4"/>
        <v/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331"/>
      <c r="AT33" s="328" t="str">
        <f t="shared" si="14"/>
        <v/>
      </c>
      <c r="AU33" s="214"/>
    </row>
    <row r="34" spans="2:47" ht="15.75" customHeight="1">
      <c r="B34" s="276">
        <v>27</v>
      </c>
      <c r="C34" s="277" t="str">
        <f>IF(นักเรียน!C32="","",นักเรียน!C32)</f>
        <v/>
      </c>
      <c r="D34" s="797" t="str">
        <f>IF(นักเรียน!E32="","",นักเรียน!E32)</f>
        <v/>
      </c>
      <c r="E34" s="798"/>
      <c r="F34" s="278"/>
      <c r="G34" s="279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77" t="str">
        <f t="shared" si="1"/>
        <v/>
      </c>
      <c r="U34" s="289" t="str">
        <f t="shared" si="5"/>
        <v/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 t="str">
        <f t="shared" si="15"/>
        <v/>
      </c>
      <c r="AE34" s="278"/>
      <c r="AF34" s="279"/>
      <c r="AG34" s="318" t="str">
        <f t="shared" si="9"/>
        <v/>
      </c>
      <c r="AH34" s="305" t="str">
        <f t="shared" si="10"/>
        <v/>
      </c>
      <c r="AI34" s="319" t="str">
        <f t="shared" si="2"/>
        <v/>
      </c>
      <c r="AJ34" s="278"/>
      <c r="AK34" s="279"/>
      <c r="AL34" s="277" t="str">
        <f t="shared" si="11"/>
        <v/>
      </c>
      <c r="AM34" s="309" t="str">
        <f t="shared" si="12"/>
        <v/>
      </c>
      <c r="AN34" s="278"/>
      <c r="AO34" s="322" t="str">
        <f t="shared" si="13"/>
        <v/>
      </c>
      <c r="AP34" s="319" t="str">
        <f t="shared" si="3"/>
        <v/>
      </c>
      <c r="AQ34" s="330" t="str">
        <f t="shared" si="4"/>
        <v/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331"/>
      <c r="AT34" s="328" t="str">
        <f t="shared" si="14"/>
        <v/>
      </c>
      <c r="AU34" s="214"/>
    </row>
    <row r="35" spans="2:47" ht="15.75" customHeight="1">
      <c r="B35" s="276">
        <v>28</v>
      </c>
      <c r="C35" s="277" t="str">
        <f>IF(นักเรียน!C33="","",นักเรียน!C33)</f>
        <v/>
      </c>
      <c r="D35" s="797" t="str">
        <f>IF(นักเรียน!E33="","",นักเรียน!E33)</f>
        <v/>
      </c>
      <c r="E35" s="798"/>
      <c r="F35" s="278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77" t="str">
        <f t="shared" si="1"/>
        <v/>
      </c>
      <c r="U35" s="289" t="str">
        <f t="shared" si="5"/>
        <v/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 t="str">
        <f t="shared" si="15"/>
        <v/>
      </c>
      <c r="AE35" s="278"/>
      <c r="AF35" s="279"/>
      <c r="AG35" s="318" t="str">
        <f t="shared" si="9"/>
        <v/>
      </c>
      <c r="AH35" s="305" t="str">
        <f t="shared" si="10"/>
        <v/>
      </c>
      <c r="AI35" s="319" t="str">
        <f t="shared" si="2"/>
        <v/>
      </c>
      <c r="AJ35" s="278"/>
      <c r="AK35" s="279"/>
      <c r="AL35" s="277" t="str">
        <f t="shared" si="11"/>
        <v/>
      </c>
      <c r="AM35" s="309" t="str">
        <f t="shared" si="12"/>
        <v/>
      </c>
      <c r="AN35" s="278"/>
      <c r="AO35" s="322" t="str">
        <f t="shared" si="13"/>
        <v/>
      </c>
      <c r="AP35" s="319" t="str">
        <f t="shared" si="3"/>
        <v/>
      </c>
      <c r="AQ35" s="330" t="str">
        <f t="shared" si="4"/>
        <v/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331"/>
      <c r="AT35" s="328" t="str">
        <f t="shared" si="14"/>
        <v/>
      </c>
      <c r="AU35" s="214"/>
    </row>
    <row r="36" spans="2:47" ht="15.75" customHeight="1">
      <c r="B36" s="276">
        <v>29</v>
      </c>
      <c r="C36" s="277" t="str">
        <f>IF(นักเรียน!C34="","",นักเรียน!C34)</f>
        <v/>
      </c>
      <c r="D36" s="797" t="str">
        <f>IF(นักเรียน!E34="","",นักเรียน!E34)</f>
        <v/>
      </c>
      <c r="E36" s="798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>
      <c r="B37" s="276">
        <v>30</v>
      </c>
      <c r="C37" s="277" t="str">
        <f>IF(นักเรียน!C35="","",นักเรียน!C35)</f>
        <v/>
      </c>
      <c r="D37" s="797" t="str">
        <f>IF(นักเรียน!E35="","",นักเรียน!E35)</f>
        <v/>
      </c>
      <c r="E37" s="798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>
      <c r="B38" s="276">
        <v>31</v>
      </c>
      <c r="C38" s="277" t="str">
        <f>IF(นักเรียน!C36="","",นักเรียน!C36)</f>
        <v/>
      </c>
      <c r="D38" s="797" t="str">
        <f>IF(นักเรียน!E36="","",นักเรียน!E36)</f>
        <v/>
      </c>
      <c r="E38" s="798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>
      <c r="B39" s="276">
        <v>32</v>
      </c>
      <c r="C39" s="277" t="str">
        <f>IF(นักเรียน!C37="","",นักเรียน!C37)</f>
        <v/>
      </c>
      <c r="D39" s="797" t="str">
        <f>IF(นักเรียน!E37="","",นักเรียน!E37)</f>
        <v/>
      </c>
      <c r="E39" s="798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>
      <c r="B40" s="276">
        <v>33</v>
      </c>
      <c r="C40" s="277" t="str">
        <f>IF(นักเรียน!C38="","",นักเรียน!C38)</f>
        <v/>
      </c>
      <c r="D40" s="797" t="str">
        <f>IF(นักเรียน!E38="","",นักเรียน!E38)</f>
        <v/>
      </c>
      <c r="E40" s="798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>
      <c r="B41" s="276">
        <v>34</v>
      </c>
      <c r="C41" s="277" t="str">
        <f>IF(นักเรียน!C39="","",นักเรียน!C39)</f>
        <v/>
      </c>
      <c r="D41" s="797" t="str">
        <f>IF(นักเรียน!E39="","",นักเรียน!E39)</f>
        <v/>
      </c>
      <c r="E41" s="798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>
      <c r="B42" s="276">
        <v>35</v>
      </c>
      <c r="C42" s="277" t="str">
        <f>IF(นักเรียน!C40="","",นักเรียน!C40)</f>
        <v/>
      </c>
      <c r="D42" s="797" t="str">
        <f>IF(นักเรียน!E40="","",นักเรียน!E40)</f>
        <v/>
      </c>
      <c r="E42" s="798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>
      <c r="B43" s="276">
        <v>36</v>
      </c>
      <c r="C43" s="277" t="str">
        <f>IF(นักเรียน!C41="","",นักเรียน!C41)</f>
        <v/>
      </c>
      <c r="D43" s="797" t="str">
        <f>IF(นักเรียน!E41="","",นักเรียน!E41)</f>
        <v/>
      </c>
      <c r="E43" s="798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>
      <c r="B44" s="276">
        <v>37</v>
      </c>
      <c r="C44" s="277" t="str">
        <f>IF(นักเรียน!C42="","",นักเรียน!C42)</f>
        <v/>
      </c>
      <c r="D44" s="797" t="str">
        <f>IF(นักเรียน!E42="","",นักเรียน!E42)</f>
        <v/>
      </c>
      <c r="E44" s="798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>
      <c r="B45" s="276">
        <v>38</v>
      </c>
      <c r="C45" s="277" t="str">
        <f>IF(นักเรียน!C43="","",นักเรียน!C43)</f>
        <v/>
      </c>
      <c r="D45" s="797" t="str">
        <f>IF(นักเรียน!E43="","",นักเรียน!E43)</f>
        <v/>
      </c>
      <c r="E45" s="798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>
      <c r="B46" s="276">
        <v>39</v>
      </c>
      <c r="C46" s="277" t="str">
        <f>IF(นักเรียน!C44="","",นักเรียน!C44)</f>
        <v/>
      </c>
      <c r="D46" s="797" t="str">
        <f>IF(นักเรียน!E44="","",นักเรียน!E44)</f>
        <v/>
      </c>
      <c r="E46" s="798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>
      <c r="B47" s="276">
        <v>40</v>
      </c>
      <c r="C47" s="277" t="str">
        <f>IF(นักเรียน!C45="","",นักเรียน!C45)</f>
        <v/>
      </c>
      <c r="D47" s="797" t="str">
        <f>IF(นักเรียน!E45="","",นักเรียน!E45)</f>
        <v/>
      </c>
      <c r="E47" s="798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>
      <c r="B48" s="276">
        <v>41</v>
      </c>
      <c r="C48" s="277" t="str">
        <f>IF(นักเรียน!C46="","",นักเรียน!C46)</f>
        <v/>
      </c>
      <c r="D48" s="797" t="str">
        <f>IF(นักเรียน!E46="","",นักเรียน!E46)</f>
        <v/>
      </c>
      <c r="E48" s="798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>
      <c r="B49" s="276">
        <v>42</v>
      </c>
      <c r="C49" s="277" t="str">
        <f>IF(นักเรียน!C47="","",นักเรียน!C47)</f>
        <v/>
      </c>
      <c r="D49" s="797" t="str">
        <f>IF(นักเรียน!E47="","",นักเรียน!E47)</f>
        <v/>
      </c>
      <c r="E49" s="798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>
      <c r="B50" s="276">
        <v>43</v>
      </c>
      <c r="C50" s="277" t="str">
        <f>IF(นักเรียน!C48="","",นักเรียน!C48)</f>
        <v/>
      </c>
      <c r="D50" s="797" t="str">
        <f>IF(นักเรียน!E48="","",นักเรียน!E48)</f>
        <v/>
      </c>
      <c r="E50" s="798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>
      <c r="B51" s="276">
        <v>44</v>
      </c>
      <c r="C51" s="277" t="str">
        <f>IF(นักเรียน!C49="","",นักเรียน!C49)</f>
        <v/>
      </c>
      <c r="D51" s="797" t="str">
        <f>IF(นักเรียน!E49="","",นักเรียน!E49)</f>
        <v/>
      </c>
      <c r="E51" s="798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>
      <c r="B52" s="276">
        <v>45</v>
      </c>
      <c r="C52" s="277" t="str">
        <f>IF(นักเรียน!C50="","",นักเรียน!C50)</f>
        <v/>
      </c>
      <c r="D52" s="797" t="str">
        <f>IF(นักเรียน!E50="","",นักเรียน!E50)</f>
        <v/>
      </c>
      <c r="E52" s="798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>
      <c r="B53" s="276">
        <v>46</v>
      </c>
      <c r="C53" s="277" t="str">
        <f>IF(นักเรียน!C51="","",นักเรียน!C51)</f>
        <v/>
      </c>
      <c r="D53" s="797" t="str">
        <f>IF(นักเรียน!E51="","",นักเรียน!E51)</f>
        <v/>
      </c>
      <c r="E53" s="798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>
      <c r="B54" s="276">
        <v>47</v>
      </c>
      <c r="C54" s="277" t="str">
        <f>IF(นักเรียน!C52="","",นักเรียน!C52)</f>
        <v/>
      </c>
      <c r="D54" s="797" t="str">
        <f>IF(นักเรียน!E52="","",นักเรียน!E52)</f>
        <v/>
      </c>
      <c r="E54" s="798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>
      <c r="B55" s="276">
        <v>48</v>
      </c>
      <c r="C55" s="277" t="str">
        <f>IF(นักเรียน!C53="","",นักเรียน!C53)</f>
        <v/>
      </c>
      <c r="D55" s="797" t="str">
        <f>IF(นักเรียน!E53="","",นักเรียน!E53)</f>
        <v/>
      </c>
      <c r="E55" s="798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>
      <c r="B56" s="276">
        <v>49</v>
      </c>
      <c r="C56" s="277" t="str">
        <f>IF(นักเรียน!C54="","",นักเรียน!C54)</f>
        <v/>
      </c>
      <c r="D56" s="797" t="str">
        <f>IF(นักเรียน!E54="","",นักเรียน!E54)</f>
        <v/>
      </c>
      <c r="E56" s="798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>
      <c r="B57" s="276">
        <v>50</v>
      </c>
      <c r="C57" s="277" t="str">
        <f>IF(นักเรียน!C55="","",นักเรียน!C55)</f>
        <v/>
      </c>
      <c r="D57" s="797" t="str">
        <f>IF(นักเรียน!E55="","",นักเรียน!E55)</f>
        <v/>
      </c>
      <c r="E57" s="798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>
      <c r="D2513" s="165" t="s">
        <v>533</v>
      </c>
    </row>
    <row r="2514" spans="1:4" ht="18" customHeight="1">
      <c r="C2514" s="83" t="s">
        <v>533</v>
      </c>
    </row>
    <row r="2515" spans="1:4" ht="18" customHeight="1">
      <c r="B2515" s="83" t="s">
        <v>533</v>
      </c>
    </row>
    <row r="2516" spans="1:4" ht="18" customHeight="1">
      <c r="A2516" s="83" t="s">
        <v>533</v>
      </c>
    </row>
  </sheetData>
  <sheetProtection password="EBC7" sheet="1" objects="1" scenarios="1" formatCells="0" formatColumns="0" formatRows="0"/>
  <mergeCells count="72">
    <mergeCell ref="F3:U3"/>
    <mergeCell ref="V3:AI3"/>
    <mergeCell ref="AJ3:AP3"/>
    <mergeCell ref="F4:U4"/>
    <mergeCell ref="V4:AH4"/>
    <mergeCell ref="AJ4:AO4"/>
    <mergeCell ref="AP4:AP6"/>
    <mergeCell ref="AN5:AO5"/>
    <mergeCell ref="AJ5:AM5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35:E35"/>
    <mergeCell ref="D36:E36"/>
    <mergeCell ref="D27:E27"/>
    <mergeCell ref="D28:E28"/>
    <mergeCell ref="D29:E29"/>
    <mergeCell ref="D30:E30"/>
    <mergeCell ref="D31:E31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</mergeCells>
  <conditionalFormatting sqref="F8:F57">
    <cfRule type="cellIs" dxfId="102" priority="10" operator="lessThan">
      <formula>50%*$F$7</formula>
    </cfRule>
  </conditionalFormatting>
  <conditionalFormatting sqref="G8:G57">
    <cfRule type="cellIs" dxfId="101" priority="9" operator="lessThan">
      <formula>50%*$G$7</formula>
    </cfRule>
  </conditionalFormatting>
  <conditionalFormatting sqref="H8:H25">
    <cfRule type="cellIs" dxfId="100" priority="8" operator="lessThan">
      <formula>50%*$H$7</formula>
    </cfRule>
  </conditionalFormatting>
  <conditionalFormatting sqref="H26">
    <cfRule type="cellIs" dxfId="99" priority="80" operator="lessThan">
      <formula>50%*$F$7</formula>
    </cfRule>
  </conditionalFormatting>
  <conditionalFormatting sqref="H27:H57">
    <cfRule type="cellIs" dxfId="98" priority="98" operator="lessThan">
      <formula>50%*$H$7</formula>
    </cfRule>
  </conditionalFormatting>
  <conditionalFormatting sqref="I8:I25">
    <cfRule type="cellIs" dxfId="97" priority="7" operator="lessThan">
      <formula>50%*$I$7</formula>
    </cfRule>
  </conditionalFormatting>
  <conditionalFormatting sqref="I26">
    <cfRule type="cellIs" dxfId="96" priority="79" operator="lessThan">
      <formula>50%*$G$7</formula>
    </cfRule>
  </conditionalFormatting>
  <conditionalFormatting sqref="I27:I57">
    <cfRule type="cellIs" dxfId="95" priority="97" operator="lessThan">
      <formula>50%*$I$7</formula>
    </cfRule>
  </conditionalFormatting>
  <conditionalFormatting sqref="J8:J25">
    <cfRule type="cellIs" dxfId="94" priority="6" operator="lessThan">
      <formula>50%*$J$7</formula>
    </cfRule>
  </conditionalFormatting>
  <conditionalFormatting sqref="J26">
    <cfRule type="cellIs" dxfId="93" priority="78" operator="lessThan">
      <formula>50%*$H$7</formula>
    </cfRule>
  </conditionalFormatting>
  <conditionalFormatting sqref="J27:J57">
    <cfRule type="cellIs" dxfId="92" priority="96" operator="lessThan">
      <formula>50%*$J$7</formula>
    </cfRule>
  </conditionalFormatting>
  <conditionalFormatting sqref="K8:K25">
    <cfRule type="cellIs" dxfId="91" priority="5" operator="lessThan">
      <formula>50%*$K$7</formula>
    </cfRule>
  </conditionalFormatting>
  <conditionalFormatting sqref="K26">
    <cfRule type="cellIs" dxfId="90" priority="77" operator="lessThan">
      <formula>50%*$I$7</formula>
    </cfRule>
  </conditionalFormatting>
  <conditionalFormatting sqref="K27:K57">
    <cfRule type="cellIs" dxfId="89" priority="95" operator="lessThan">
      <formula>50%*$K$7</formula>
    </cfRule>
  </conditionalFormatting>
  <conditionalFormatting sqref="L8:L25">
    <cfRule type="cellIs" dxfId="88" priority="4" operator="lessThan">
      <formula>50%*$L$7</formula>
    </cfRule>
  </conditionalFormatting>
  <conditionalFormatting sqref="L26">
    <cfRule type="cellIs" dxfId="87" priority="76" operator="lessThan">
      <formula>50%*$J$7</formula>
    </cfRule>
  </conditionalFormatting>
  <conditionalFormatting sqref="L27:L57">
    <cfRule type="cellIs" dxfId="86" priority="94" operator="lessThan">
      <formula>50%*$L$7</formula>
    </cfRule>
  </conditionalFormatting>
  <conditionalFormatting sqref="M8:M25">
    <cfRule type="cellIs" dxfId="85" priority="3" operator="lessThan">
      <formula>50%*$M$7</formula>
    </cfRule>
  </conditionalFormatting>
  <conditionalFormatting sqref="M26">
    <cfRule type="cellIs" dxfId="84" priority="75" operator="lessThan">
      <formula>50%*$K$7</formula>
    </cfRule>
  </conditionalFormatting>
  <conditionalFormatting sqref="M27:M57">
    <cfRule type="cellIs" dxfId="83" priority="93" operator="lessThan">
      <formula>50%*$M$7</formula>
    </cfRule>
  </conditionalFormatting>
  <conditionalFormatting sqref="N8:N25">
    <cfRule type="cellIs" dxfId="82" priority="2" operator="lessThan">
      <formula>50%*$N$7</formula>
    </cfRule>
  </conditionalFormatting>
  <conditionalFormatting sqref="N26">
    <cfRule type="cellIs" dxfId="81" priority="74" operator="lessThan">
      <formula>50%*$L$7</formula>
    </cfRule>
  </conditionalFormatting>
  <conditionalFormatting sqref="N27:N57">
    <cfRule type="cellIs" dxfId="80" priority="92" operator="lessThan">
      <formula>50%*$N$7</formula>
    </cfRule>
  </conditionalFormatting>
  <conditionalFormatting sqref="O8:O25">
    <cfRule type="cellIs" dxfId="79" priority="1" operator="lessThan">
      <formula>50%*$O$7</formula>
    </cfRule>
  </conditionalFormatting>
  <conditionalFormatting sqref="O26">
    <cfRule type="cellIs" dxfId="78" priority="73" operator="lessThan">
      <formula>50%*$M$7</formula>
    </cfRule>
  </conditionalFormatting>
  <conditionalFormatting sqref="O27:O57">
    <cfRule type="cellIs" dxfId="77" priority="91" operator="lessThan">
      <formula>50%*$O$7</formula>
    </cfRule>
  </conditionalFormatting>
  <conditionalFormatting sqref="P8:P25 P27:P57">
    <cfRule type="cellIs" dxfId="76" priority="330" operator="lessThan">
      <formula>50%*$P$7</formula>
    </cfRule>
  </conditionalFormatting>
  <conditionalFormatting sqref="P26">
    <cfRule type="cellIs" dxfId="75" priority="72" operator="lessThan">
      <formula>50%*$N$7</formula>
    </cfRule>
  </conditionalFormatting>
  <conditionalFormatting sqref="Q8:Q25 Q27:Q57">
    <cfRule type="cellIs" dxfId="74" priority="329" operator="lessThan">
      <formula>50%*$Q$7</formula>
    </cfRule>
  </conditionalFormatting>
  <conditionalFormatting sqref="Q26">
    <cfRule type="cellIs" dxfId="73" priority="71" operator="lessThan">
      <formula>50%*$O$7</formula>
    </cfRule>
  </conditionalFormatting>
  <conditionalFormatting sqref="R8:R57">
    <cfRule type="cellIs" dxfId="72" priority="328" operator="lessThan">
      <formula>50%*$R$7</formula>
    </cfRule>
  </conditionalFormatting>
  <conditionalFormatting sqref="S8:S57">
    <cfRule type="cellIs" dxfId="71" priority="327" operator="lessThan">
      <formula>50%*$S$7</formula>
    </cfRule>
  </conditionalFormatting>
  <conditionalFormatting sqref="T8:T57">
    <cfRule type="cellIs" dxfId="70" priority="326" operator="lessThan">
      <formula>50%*$T$7</formula>
    </cfRule>
  </conditionalFormatting>
  <conditionalFormatting sqref="U8:U57">
    <cfRule type="cellIs" dxfId="69" priority="341" operator="lessThan">
      <formula>50%*$U$7</formula>
    </cfRule>
  </conditionalFormatting>
  <conditionalFormatting sqref="V8:V57">
    <cfRule type="cellIs" dxfId="68" priority="325" operator="lessThan">
      <formula>50%*$V$7</formula>
    </cfRule>
  </conditionalFormatting>
  <conditionalFormatting sqref="W8:W57">
    <cfRule type="cellIs" dxfId="67" priority="324" operator="lessThan">
      <formula>50%*$W$7</formula>
    </cfRule>
  </conditionalFormatting>
  <conditionalFormatting sqref="X8:X57">
    <cfRule type="cellIs" dxfId="66" priority="323" operator="lessThan">
      <formula>50%*$X$7</formula>
    </cfRule>
  </conditionalFormatting>
  <conditionalFormatting sqref="Y8:Y57">
    <cfRule type="cellIs" dxfId="65" priority="322" operator="lessThan">
      <formula>50%*$Y$7</formula>
    </cfRule>
  </conditionalFormatting>
  <conditionalFormatting sqref="Z8:Z57">
    <cfRule type="cellIs" dxfId="64" priority="321" operator="lessThan">
      <formula>50%*$Z$7</formula>
    </cfRule>
  </conditionalFormatting>
  <conditionalFormatting sqref="AA8:AA57">
    <cfRule type="cellIs" dxfId="63" priority="320" operator="lessThan">
      <formula>50%*$AA$7</formula>
    </cfRule>
  </conditionalFormatting>
  <conditionalFormatting sqref="AD8:AD57">
    <cfRule type="cellIs" dxfId="62" priority="369" operator="lessThan">
      <formula>50%*$AD$7</formula>
    </cfRule>
  </conditionalFormatting>
  <conditionalFormatting sqref="AE8:AE57">
    <cfRule type="cellIs" dxfId="61" priority="319" operator="lessThan">
      <formula>50%*$AE$7</formula>
    </cfRule>
  </conditionalFormatting>
  <conditionalFormatting sqref="AF8:AF57">
    <cfRule type="cellIs" dxfId="60" priority="318" operator="lessThan">
      <formula>50%*$AF$7</formula>
    </cfRule>
  </conditionalFormatting>
  <conditionalFormatting sqref="AG8:AG57">
    <cfRule type="cellIs" dxfId="59" priority="317" operator="lessThan">
      <formula>50%*$AG$7</formula>
    </cfRule>
  </conditionalFormatting>
  <conditionalFormatting sqref="AH8:AH57">
    <cfRule type="cellIs" dxfId="58" priority="316" operator="lessThan">
      <formula>50%*$AH$7</formula>
    </cfRule>
  </conditionalFormatting>
  <conditionalFormatting sqref="AI8:AI57">
    <cfRule type="cellIs" dxfId="57" priority="355" operator="lessThan">
      <formula>50%*$AI$7</formula>
    </cfRule>
  </conditionalFormatting>
  <conditionalFormatting sqref="AJ8:AJ57">
    <cfRule type="cellIs" dxfId="56" priority="350" operator="lessThan">
      <formula>50%*$AJ$7</formula>
    </cfRule>
  </conditionalFormatting>
  <conditionalFormatting sqref="AK8:AK57">
    <cfRule type="cellIs" dxfId="55" priority="315" operator="lessThan">
      <formula>50%*$AK$7</formula>
    </cfRule>
  </conditionalFormatting>
  <conditionalFormatting sqref="AL8:AL57">
    <cfRule type="cellIs" dxfId="54" priority="314" operator="lessThan">
      <formula>50%*$AL$7</formula>
    </cfRule>
  </conditionalFormatting>
  <conditionalFormatting sqref="AM8:AM57">
    <cfRule type="cellIs" dxfId="53" priority="313" operator="lessThan">
      <formula>50%*$AM$7</formula>
    </cfRule>
  </conditionalFormatting>
  <conditionalFormatting sqref="AO8:AO57">
    <cfRule type="cellIs" dxfId="52" priority="311" operator="lessThan">
      <formula>50%*$AO$7</formula>
    </cfRule>
  </conditionalFormatting>
  <conditionalFormatting sqref="AP8:AP57">
    <cfRule type="cellIs" dxfId="51" priority="312" operator="lessThan">
      <formula>50%*$AP$7</formula>
    </cfRule>
  </conditionalFormatting>
  <conditionalFormatting sqref="AQ8:AQ57">
    <cfRule type="cellIs" dxfId="50" priority="370" operator="lessThan">
      <formula>50%*$AQ$7</formula>
    </cfRule>
  </conditionalFormatting>
  <conditionalFormatting sqref="AR8:AR57">
    <cfRule type="containsText" dxfId="49" priority="342" operator="containsText" text="มก">
      <formula>NOT(ISERROR(SEARCH("มก",AR8)))</formula>
    </cfRule>
  </conditionalFormatting>
  <conditionalFormatting sqref="AR8:AT57">
    <cfRule type="containsText" dxfId="48" priority="343" operator="containsText" text="มส">
      <formula>NOT(ISERROR(SEARCH("มส",AR8)))</formula>
    </cfRule>
    <cfRule type="containsText" dxfId="47" priority="344" operator="containsText" text="ร">
      <formula>NOT(ISERROR(SEARCH("ร",AR8)))</formula>
    </cfRule>
    <cfRule type="containsText" dxfId="46" priority="365" operator="containsText" text="ไม่ผ่าน">
      <formula>NOT(ISERROR(SEARCH("ไม่ผ่าน",AR8)))</formula>
    </cfRule>
    <cfRule type="containsText" dxfId="45" priority="366" operator="containsText" text="F">
      <formula>NOT(ISERROR(SEARCH("F",AR8)))</formula>
    </cfRule>
    <cfRule type="containsText" dxfId="44" priority="367" operator="containsText" text="0">
      <formula>NOT(ISERROR(SEARCH("0",AR8)))</formula>
    </cfRule>
    <cfRule type="containsText" dxfId="43" priority="345" operator="containsText" text="ย้าย">
      <formula>NOT(ISERROR(SEARCH("ย้าย",AR8)))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pane="topRight"/>
      <selection pane="bottomLeft"/>
      <selection pane="bottomRight" activeCell="Z31" sqref="Z31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>
      <c r="F1" s="167" t="s">
        <v>534</v>
      </c>
    </row>
    <row r="2" spans="2:33" ht="18" customHeight="1">
      <c r="B2" s="843" t="s">
        <v>279</v>
      </c>
      <c r="C2" s="843" t="s">
        <v>379</v>
      </c>
      <c r="D2" s="845" t="s">
        <v>380</v>
      </c>
      <c r="E2" s="204"/>
      <c r="F2" s="852" t="s">
        <v>359</v>
      </c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256"/>
      <c r="Y2" s="256"/>
      <c r="Z2" s="256"/>
      <c r="AA2" s="257"/>
      <c r="AB2" s="853" t="str">
        <f>F2</f>
        <v>ผลการประเมินคุณลักษณะอันพึงประสงค์</v>
      </c>
      <c r="AC2" s="852"/>
      <c r="AD2" s="852"/>
      <c r="AE2" s="852"/>
      <c r="AF2" s="852"/>
      <c r="AG2" s="860" t="s">
        <v>384</v>
      </c>
    </row>
    <row r="3" spans="2:33" s="166" customFormat="1" ht="18" customHeight="1">
      <c r="B3" s="843"/>
      <c r="C3" s="843"/>
      <c r="D3" s="845"/>
      <c r="E3" s="169" t="s">
        <v>535</v>
      </c>
      <c r="F3" s="854">
        <v>1</v>
      </c>
      <c r="G3" s="855"/>
      <c r="H3" s="855"/>
      <c r="I3" s="855"/>
      <c r="J3" s="855">
        <v>2</v>
      </c>
      <c r="K3" s="855"/>
      <c r="L3" s="230">
        <v>3</v>
      </c>
      <c r="M3" s="855">
        <v>4</v>
      </c>
      <c r="N3" s="855"/>
      <c r="O3" s="855">
        <v>5</v>
      </c>
      <c r="P3" s="855"/>
      <c r="Q3" s="855">
        <v>6</v>
      </c>
      <c r="R3" s="855"/>
      <c r="S3" s="855">
        <v>7</v>
      </c>
      <c r="T3" s="855"/>
      <c r="U3" s="855"/>
      <c r="V3" s="855">
        <v>8</v>
      </c>
      <c r="W3" s="855"/>
      <c r="X3" s="856">
        <v>9</v>
      </c>
      <c r="Y3" s="857"/>
      <c r="Z3" s="863">
        <v>10</v>
      </c>
      <c r="AA3" s="864"/>
      <c r="AB3" s="848" t="s">
        <v>488</v>
      </c>
      <c r="AC3" s="850" t="s">
        <v>521</v>
      </c>
      <c r="AD3" s="865" t="s">
        <v>355</v>
      </c>
      <c r="AE3" s="868" t="s">
        <v>536</v>
      </c>
      <c r="AF3" s="871" t="s">
        <v>537</v>
      </c>
      <c r="AG3" s="861"/>
    </row>
    <row r="4" spans="2:33" ht="18" customHeight="1">
      <c r="B4" s="843"/>
      <c r="C4" s="843"/>
      <c r="D4" s="846"/>
      <c r="E4" s="169" t="s">
        <v>538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49"/>
      <c r="AC4" s="851"/>
      <c r="AD4" s="866"/>
      <c r="AE4" s="869"/>
      <c r="AF4" s="872"/>
      <c r="AG4" s="861"/>
    </row>
    <row r="5" spans="2:33" ht="18" customHeight="1">
      <c r="B5" s="844"/>
      <c r="C5" s="844"/>
      <c r="D5" s="847"/>
      <c r="E5" s="208" t="s">
        <v>498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67"/>
      <c r="AE5" s="870"/>
      <c r="AF5" s="873"/>
      <c r="AG5" s="862"/>
    </row>
    <row r="6" spans="2:33" ht="15.75" customHeight="1">
      <c r="B6" s="174">
        <v>1</v>
      </c>
      <c r="C6" s="175" t="str">
        <f>IF(นักเรียน!C6="","",นักเรียน!C6)</f>
        <v>1526</v>
      </c>
      <c r="D6" s="874" t="str">
        <f>IF(นักเรียน!E6="","",นักเรียน!E6)</f>
        <v>เด็กชายจิรทีปต์  พวงมาลา</v>
      </c>
      <c r="E6" s="875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>
      <c r="B7" s="178">
        <v>2</v>
      </c>
      <c r="C7" s="175" t="str">
        <f>IF(นักเรียน!C7="","",นักเรียน!C7)</f>
        <v>1527</v>
      </c>
      <c r="D7" s="858" t="str">
        <f>IF(นักเรียน!E7="","",นักเรียน!E7)</f>
        <v>เด็กชายพีระศิลป์  นรสิงห์</v>
      </c>
      <c r="E7" s="859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>
      <c r="B8" s="178">
        <v>3</v>
      </c>
      <c r="C8" s="175" t="str">
        <f>IF(นักเรียน!C8="","",นักเรียน!C8)</f>
        <v>1528</v>
      </c>
      <c r="D8" s="858" t="str">
        <f>IF(นักเรียน!E8="","",นักเรียน!E8)</f>
        <v>เด็กชายภูผา  เศษจำปา</v>
      </c>
      <c r="E8" s="859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>
      <c r="B9" s="178">
        <v>4</v>
      </c>
      <c r="C9" s="175" t="str">
        <f>IF(นักเรียน!C9="","",นักเรียน!C9)</f>
        <v>1529</v>
      </c>
      <c r="D9" s="858" t="str">
        <f>IF(นักเรียน!E9="","",นักเรียน!E9)</f>
        <v>เด็กชายภูมิพันธ์  สมพงษ์</v>
      </c>
      <c r="E9" s="859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>
      <c r="B10" s="174">
        <v>5</v>
      </c>
      <c r="C10" s="175" t="str">
        <f>IF(นักเรียน!C10="","",นักเรียน!C10)</f>
        <v>1530</v>
      </c>
      <c r="D10" s="858" t="str">
        <f>IF(นักเรียน!E10="","",นักเรียน!E10)</f>
        <v>เด็กชายอดุลยวัฒน์  สอนนาง</v>
      </c>
      <c r="E10" s="859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>
      <c r="B11" s="178">
        <v>6</v>
      </c>
      <c r="C11" s="175" t="str">
        <f>IF(นักเรียน!C11="","",นักเรียน!C11)</f>
        <v>1536</v>
      </c>
      <c r="D11" s="858" t="str">
        <f>IF(นักเรียน!E11="","",นักเรียน!E11)</f>
        <v>เด็กชายชวัลวิทย์  อ่างมัจฉา</v>
      </c>
      <c r="E11" s="859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>
      <c r="B12" s="178">
        <v>7</v>
      </c>
      <c r="C12" s="175" t="str">
        <f>IF(นักเรียน!C12="","",นักเรียน!C12)</f>
        <v>1545</v>
      </c>
      <c r="D12" s="858" t="str">
        <f>IF(นักเรียน!E12="","",นักเรียน!E12)</f>
        <v>เด็กชายศักดิ์ดา  จันทะวงค์</v>
      </c>
      <c r="E12" s="859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>
      <c r="B13" s="178">
        <v>8</v>
      </c>
      <c r="C13" s="175" t="str">
        <f>IF(นักเรียน!C13="","",นักเรียน!C13)</f>
        <v>1616</v>
      </c>
      <c r="D13" s="858" t="str">
        <f>IF(นักเรียน!E13="","",นักเรียน!E13)</f>
        <v>เด็กชายแจ็คกี้  ระถิกา</v>
      </c>
      <c r="E13" s="859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>
      <c r="B14" s="174">
        <v>9</v>
      </c>
      <c r="C14" s="175" t="str">
        <f>IF(นักเรียน!C14="","",นักเรียน!C14)</f>
        <v>1531</v>
      </c>
      <c r="D14" s="858" t="str">
        <f>IF(นักเรียน!E14="","",นักเรียน!E14)</f>
        <v>เด็กหญิงธิราวัลย์  อ่อนตามา</v>
      </c>
      <c r="E14" s="859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>
      <c r="B15" s="178">
        <v>10</v>
      </c>
      <c r="C15" s="175" t="str">
        <f>IF(นักเรียน!C15="","",นักเรียน!C15)</f>
        <v>1532</v>
      </c>
      <c r="D15" s="858" t="str">
        <f>IF(นักเรียน!E15="","",นักเรียน!E15)</f>
        <v>เด็กหญิงนงนภัส  ติยะภา</v>
      </c>
      <c r="E15" s="859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>
      <c r="B16" s="178">
        <v>11</v>
      </c>
      <c r="C16" s="175" t="str">
        <f>IF(นักเรียน!C16="","",นักเรียน!C16)</f>
        <v>1533</v>
      </c>
      <c r="D16" s="858" t="str">
        <f>IF(นักเรียน!E16="","",นักเรียน!E16)</f>
        <v>เด็กหญิงปรารถณา  แสนรินทร์</v>
      </c>
      <c r="E16" s="859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>
      <c r="B17" s="178">
        <v>12</v>
      </c>
      <c r="C17" s="175" t="str">
        <f>IF(นักเรียน!C17="","",นักเรียน!C17)</f>
        <v>1538</v>
      </c>
      <c r="D17" s="858" t="str">
        <f>IF(นักเรียน!E17="","",นักเรียน!E17)</f>
        <v>เด็กหญิงอุษามณี  อินทะพิมพ์</v>
      </c>
      <c r="E17" s="859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>
      <c r="B18" s="174">
        <v>13</v>
      </c>
      <c r="C18" s="175" t="str">
        <f>IF(นักเรียน!C18="","",นักเรียน!C18)</f>
        <v>1592</v>
      </c>
      <c r="D18" s="858" t="str">
        <f>IF(นักเรียน!E18="","",นักเรียน!E18)</f>
        <v>เด็กหญิงกชกร  พิมพ์พงษ์</v>
      </c>
      <c r="E18" s="859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>
      <c r="B19" s="178">
        <v>14</v>
      </c>
      <c r="C19" s="175" t="str">
        <f>IF(นักเรียน!C19="","",นักเรียน!C19)</f>
        <v>1598</v>
      </c>
      <c r="D19" s="858" t="str">
        <f>IF(นักเรียน!E19="","",นักเรียน!E19)</f>
        <v>เด็กหญิงอภิรญาพร  นรสิงห์</v>
      </c>
      <c r="E19" s="859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>
      <c r="B20" s="178">
        <v>15</v>
      </c>
      <c r="C20" s="175" t="str">
        <f>IF(นักเรียน!C20="","",นักเรียน!C20)</f>
        <v>1641</v>
      </c>
      <c r="D20" s="858" t="str">
        <f>IF(นักเรียน!E20="","",นักเรียน!E20)</f>
        <v>เด็กหญิงกนกอร  เกษอินทร์</v>
      </c>
      <c r="E20" s="859"/>
      <c r="F20" s="209">
        <v>3</v>
      </c>
      <c r="G20" s="210">
        <v>3</v>
      </c>
      <c r="H20" s="210">
        <v>3</v>
      </c>
      <c r="I20" s="210">
        <v>3</v>
      </c>
      <c r="J20" s="210">
        <v>3</v>
      </c>
      <c r="K20" s="210">
        <v>3</v>
      </c>
      <c r="L20" s="210">
        <v>3</v>
      </c>
      <c r="M20" s="210">
        <v>3</v>
      </c>
      <c r="N20" s="210">
        <v>3</v>
      </c>
      <c r="O20" s="210">
        <v>3</v>
      </c>
      <c r="P20" s="210">
        <v>3</v>
      </c>
      <c r="Q20" s="210">
        <v>3</v>
      </c>
      <c r="R20" s="210">
        <v>3</v>
      </c>
      <c r="S20" s="210">
        <v>3</v>
      </c>
      <c r="T20" s="210">
        <v>3</v>
      </c>
      <c r="U20" s="210">
        <v>3</v>
      </c>
      <c r="V20" s="210">
        <v>3</v>
      </c>
      <c r="W20" s="210">
        <v>3</v>
      </c>
      <c r="X20" s="210"/>
      <c r="Y20" s="210"/>
      <c r="Z20" s="210"/>
      <c r="AA20" s="244"/>
      <c r="AB20" s="205">
        <f t="shared" si="0"/>
        <v>54</v>
      </c>
      <c r="AC20" s="216">
        <f t="shared" si="1"/>
        <v>100</v>
      </c>
      <c r="AD20" s="217">
        <f>IF(AC20="","",IF(นักเรียน!N20="ออก","---ย้าย---",VLOOKUP(AC20,grade2,5,TRUE)))</f>
        <v>3</v>
      </c>
      <c r="AE20" s="218" t="str">
        <f>IF(AC20="","",IF(นักเรียน!N20="ออก","---ย้าย---",VLOOKUP(AC20,grade2,4,TRUE)))</f>
        <v>ดีเยี่ยม</v>
      </c>
      <c r="AF20" s="221"/>
      <c r="AG20" s="222"/>
    </row>
    <row r="21" spans="2:33" ht="15.75" customHeight="1">
      <c r="B21" s="178">
        <v>16</v>
      </c>
      <c r="C21" s="175" t="str">
        <f>IF(นักเรียน!C21="","",นักเรียน!C21)</f>
        <v>1662</v>
      </c>
      <c r="D21" s="858" t="str">
        <f>IF(นักเรียน!E21="","",นักเรียน!E21)</f>
        <v>เด็กหญิงรุ่งอรุณรัศมี  จันทร์แจ่มศรี</v>
      </c>
      <c r="E21" s="859"/>
      <c r="F21" s="209">
        <v>3</v>
      </c>
      <c r="G21" s="210">
        <v>3</v>
      </c>
      <c r="H21" s="210">
        <v>3</v>
      </c>
      <c r="I21" s="210">
        <v>3</v>
      </c>
      <c r="J21" s="210">
        <v>3</v>
      </c>
      <c r="K21" s="210">
        <v>3</v>
      </c>
      <c r="L21" s="210">
        <v>3</v>
      </c>
      <c r="M21" s="210">
        <v>3</v>
      </c>
      <c r="N21" s="210">
        <v>3</v>
      </c>
      <c r="O21" s="210">
        <v>3</v>
      </c>
      <c r="P21" s="210">
        <v>3</v>
      </c>
      <c r="Q21" s="210">
        <v>3</v>
      </c>
      <c r="R21" s="210">
        <v>3</v>
      </c>
      <c r="S21" s="210">
        <v>3</v>
      </c>
      <c r="T21" s="210">
        <v>3</v>
      </c>
      <c r="U21" s="210">
        <v>3</v>
      </c>
      <c r="V21" s="210">
        <v>3</v>
      </c>
      <c r="W21" s="210">
        <v>3</v>
      </c>
      <c r="X21" s="210"/>
      <c r="Y21" s="210"/>
      <c r="Z21" s="210"/>
      <c r="AA21" s="244"/>
      <c r="AB21" s="205">
        <f t="shared" si="0"/>
        <v>54</v>
      </c>
      <c r="AC21" s="216">
        <f t="shared" si="1"/>
        <v>100</v>
      </c>
      <c r="AD21" s="217">
        <f>IF(AC21="","",IF(นักเรียน!N21="ออก","---ย้าย---",VLOOKUP(AC21,grade2,5,TRUE)))</f>
        <v>3</v>
      </c>
      <c r="AE21" s="218" t="str">
        <f>IF(AC21="","",IF(นักเรียน!N21="ออก","---ย้าย---",VLOOKUP(AC21,grade2,4,TRUE)))</f>
        <v>ดีเยี่ยม</v>
      </c>
      <c r="AF21" s="221"/>
      <c r="AG21" s="222"/>
    </row>
    <row r="22" spans="2:33" ht="15.75" customHeight="1">
      <c r="B22" s="174">
        <v>17</v>
      </c>
      <c r="C22" s="175" t="str">
        <f>IF(นักเรียน!C22="","",นักเรียน!C22)</f>
        <v>655</v>
      </c>
      <c r="D22" s="858" t="str">
        <f>IF(นักเรียน!E22="","",นักเรียน!E22)</f>
        <v>เด็กชายจักรภัทร  เสนาฤทธิ์</v>
      </c>
      <c r="E22" s="859"/>
      <c r="F22" s="209">
        <v>3</v>
      </c>
      <c r="G22" s="210">
        <v>3</v>
      </c>
      <c r="H22" s="210">
        <v>3</v>
      </c>
      <c r="I22" s="210">
        <v>3</v>
      </c>
      <c r="J22" s="210">
        <v>3</v>
      </c>
      <c r="K22" s="210">
        <v>3</v>
      </c>
      <c r="L22" s="210">
        <v>3</v>
      </c>
      <c r="M22" s="210">
        <v>3</v>
      </c>
      <c r="N22" s="210">
        <v>3</v>
      </c>
      <c r="O22" s="210">
        <v>3</v>
      </c>
      <c r="P22" s="210">
        <v>3</v>
      </c>
      <c r="Q22" s="210">
        <v>3</v>
      </c>
      <c r="R22" s="210">
        <v>3</v>
      </c>
      <c r="S22" s="210">
        <v>3</v>
      </c>
      <c r="T22" s="210">
        <v>3</v>
      </c>
      <c r="U22" s="210">
        <v>3</v>
      </c>
      <c r="V22" s="210">
        <v>3</v>
      </c>
      <c r="W22" s="210">
        <v>3</v>
      </c>
      <c r="X22" s="210"/>
      <c r="Y22" s="210"/>
      <c r="Z22" s="210"/>
      <c r="AA22" s="244"/>
      <c r="AB22" s="205">
        <f t="shared" si="0"/>
        <v>54</v>
      </c>
      <c r="AC22" s="216">
        <f t="shared" si="1"/>
        <v>100</v>
      </c>
      <c r="AD22" s="217">
        <f>IF(AC22="","",IF(นักเรียน!N22="ออก","---ย้าย---",VLOOKUP(AC22,grade2,5,TRUE)))</f>
        <v>3</v>
      </c>
      <c r="AE22" s="218" t="str">
        <f>IF(AC22="","",IF(นักเรียน!N22="ออก","---ย้าย---",VLOOKUP(AC22,grade2,4,TRUE)))</f>
        <v>ดีเยี่ยม</v>
      </c>
      <c r="AF22" s="221"/>
      <c r="AG22" s="222"/>
    </row>
    <row r="23" spans="2:33" ht="15.75" customHeight="1">
      <c r="B23" s="178">
        <v>18</v>
      </c>
      <c r="C23" s="175" t="str">
        <f>IF(นักเรียน!C23="","",นักเรียน!C23)</f>
        <v>656</v>
      </c>
      <c r="D23" s="858" t="str">
        <f>IF(นักเรียน!E23="","",นักเรียน!E23)</f>
        <v>เด็กชายธนวัต  มีศิลป์</v>
      </c>
      <c r="E23" s="859"/>
      <c r="F23" s="209">
        <v>3</v>
      </c>
      <c r="G23" s="210">
        <v>3</v>
      </c>
      <c r="H23" s="210">
        <v>3</v>
      </c>
      <c r="I23" s="210">
        <v>3</v>
      </c>
      <c r="J23" s="210">
        <v>3</v>
      </c>
      <c r="K23" s="210">
        <v>3</v>
      </c>
      <c r="L23" s="210">
        <v>3</v>
      </c>
      <c r="M23" s="210">
        <v>3</v>
      </c>
      <c r="N23" s="210">
        <v>3</v>
      </c>
      <c r="O23" s="210">
        <v>3</v>
      </c>
      <c r="P23" s="210">
        <v>3</v>
      </c>
      <c r="Q23" s="210">
        <v>3</v>
      </c>
      <c r="R23" s="210">
        <v>3</v>
      </c>
      <c r="S23" s="210">
        <v>3</v>
      </c>
      <c r="T23" s="210">
        <v>3</v>
      </c>
      <c r="U23" s="210">
        <v>3</v>
      </c>
      <c r="V23" s="210">
        <v>3</v>
      </c>
      <c r="W23" s="210">
        <v>3</v>
      </c>
      <c r="X23" s="210"/>
      <c r="Y23" s="210"/>
      <c r="Z23" s="210"/>
      <c r="AA23" s="244"/>
      <c r="AB23" s="205">
        <f t="shared" si="0"/>
        <v>54</v>
      </c>
      <c r="AC23" s="216">
        <f t="shared" si="1"/>
        <v>100</v>
      </c>
      <c r="AD23" s="217">
        <f>IF(AC23="","",IF(นักเรียน!N23="ออก","---ย้าย---",VLOOKUP(AC23,grade2,5,TRUE)))</f>
        <v>3</v>
      </c>
      <c r="AE23" s="218" t="str">
        <f>IF(AC23="","",IF(นักเรียน!N23="ออก","---ย้าย---",VLOOKUP(AC23,grade2,4,TRUE)))</f>
        <v>ดีเยี่ยม</v>
      </c>
      <c r="AF23" s="221"/>
      <c r="AG23" s="222"/>
    </row>
    <row r="24" spans="2:33" ht="15.75" customHeight="1">
      <c r="B24" s="178">
        <v>19</v>
      </c>
      <c r="C24" s="175" t="str">
        <f>IF(นักเรียน!C24="","",นักเรียน!C24)</f>
        <v>627</v>
      </c>
      <c r="D24" s="858" t="str">
        <f>IF(นักเรียน!E24="","",นักเรียน!E24)</f>
        <v>เด็กชายธนบูรณ์  พุทธชัย</v>
      </c>
      <c r="E24" s="859"/>
      <c r="F24" s="209">
        <v>3</v>
      </c>
      <c r="G24" s="210">
        <v>3</v>
      </c>
      <c r="H24" s="210">
        <v>3</v>
      </c>
      <c r="I24" s="210">
        <v>3</v>
      </c>
      <c r="J24" s="210">
        <v>3</v>
      </c>
      <c r="K24" s="210">
        <v>3</v>
      </c>
      <c r="L24" s="210">
        <v>3</v>
      </c>
      <c r="M24" s="210">
        <v>3</v>
      </c>
      <c r="N24" s="210">
        <v>3</v>
      </c>
      <c r="O24" s="210">
        <v>3</v>
      </c>
      <c r="P24" s="210">
        <v>3</v>
      </c>
      <c r="Q24" s="210">
        <v>3</v>
      </c>
      <c r="R24" s="210">
        <v>3</v>
      </c>
      <c r="S24" s="210">
        <v>3</v>
      </c>
      <c r="T24" s="210">
        <v>3</v>
      </c>
      <c r="U24" s="210">
        <v>3</v>
      </c>
      <c r="V24" s="210">
        <v>3</v>
      </c>
      <c r="W24" s="210">
        <v>3</v>
      </c>
      <c r="X24" s="210"/>
      <c r="Y24" s="210"/>
      <c r="Z24" s="210"/>
      <c r="AA24" s="244"/>
      <c r="AB24" s="205">
        <f t="shared" si="0"/>
        <v>54</v>
      </c>
      <c r="AC24" s="216">
        <f t="shared" si="1"/>
        <v>100</v>
      </c>
      <c r="AD24" s="217">
        <f>IF(AC24="","",IF(นักเรียน!N24="ออก","---ย้าย---",VLOOKUP(AC24,grade2,5,TRUE)))</f>
        <v>3</v>
      </c>
      <c r="AE24" s="218" t="str">
        <f>IF(AC24="","",IF(นักเรียน!N24="ออก","---ย้าย---",VLOOKUP(AC24,grade2,4,TRUE)))</f>
        <v>ดีเยี่ยม</v>
      </c>
      <c r="AF24" s="221"/>
      <c r="AG24" s="222"/>
    </row>
    <row r="25" spans="2:33" ht="15.75" customHeight="1">
      <c r="B25" s="178">
        <v>20</v>
      </c>
      <c r="C25" s="175" t="str">
        <f>IF(นักเรียน!C25="","",นักเรียน!C25)</f>
        <v>628</v>
      </c>
      <c r="D25" s="858" t="str">
        <f>IF(นักเรียน!E25="","",นักเรียน!E25)</f>
        <v>เด็กหญิงณัฐชา  มาตรรักษ์</v>
      </c>
      <c r="E25" s="859"/>
      <c r="F25" s="209">
        <v>3</v>
      </c>
      <c r="G25" s="210">
        <v>3</v>
      </c>
      <c r="H25" s="210">
        <v>3</v>
      </c>
      <c r="I25" s="210">
        <v>3</v>
      </c>
      <c r="J25" s="210">
        <v>3</v>
      </c>
      <c r="K25" s="210">
        <v>3</v>
      </c>
      <c r="L25" s="210">
        <v>3</v>
      </c>
      <c r="M25" s="210">
        <v>3</v>
      </c>
      <c r="N25" s="210">
        <v>3</v>
      </c>
      <c r="O25" s="210">
        <v>3</v>
      </c>
      <c r="P25" s="210">
        <v>3</v>
      </c>
      <c r="Q25" s="210">
        <v>3</v>
      </c>
      <c r="R25" s="210">
        <v>3</v>
      </c>
      <c r="S25" s="210">
        <v>3</v>
      </c>
      <c r="T25" s="210">
        <v>3</v>
      </c>
      <c r="U25" s="210">
        <v>3</v>
      </c>
      <c r="V25" s="210">
        <v>3</v>
      </c>
      <c r="W25" s="210">
        <v>3</v>
      </c>
      <c r="X25" s="210"/>
      <c r="Y25" s="210"/>
      <c r="Z25" s="210"/>
      <c r="AA25" s="244"/>
      <c r="AB25" s="205">
        <f t="shared" si="0"/>
        <v>54</v>
      </c>
      <c r="AC25" s="216">
        <f t="shared" si="1"/>
        <v>100</v>
      </c>
      <c r="AD25" s="217">
        <f>IF(AC25="","",IF(นักเรียน!N25="ออก","---ย้าย---",VLOOKUP(AC25,grade2,5,TRUE)))</f>
        <v>3</v>
      </c>
      <c r="AE25" s="218" t="str">
        <f>IF(AC25="","",IF(นักเรียน!N25="ออก","---ย้าย---",VLOOKUP(AC25,grade2,4,TRUE)))</f>
        <v>ดีเยี่ยม</v>
      </c>
      <c r="AF25" s="221"/>
      <c r="AG25" s="222"/>
    </row>
    <row r="26" spans="2:33" ht="15.75" customHeight="1">
      <c r="B26" s="174">
        <v>21</v>
      </c>
      <c r="C26" s="175" t="str">
        <f>IF(นักเรียน!C26="","",นักเรียน!C26)</f>
        <v/>
      </c>
      <c r="D26" s="858" t="str">
        <f>IF(นักเรียน!E26="","",นักเรียน!E26)</f>
        <v/>
      </c>
      <c r="E26" s="859"/>
      <c r="F26" s="209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44"/>
      <c r="AB26" s="205" t="str">
        <f t="shared" si="0"/>
        <v/>
      </c>
      <c r="AC26" s="216" t="str">
        <f t="shared" si="1"/>
        <v/>
      </c>
      <c r="AD26" s="217" t="str">
        <f>IF(AC26="","",IF(นักเรียน!N26="ออก","---ย้าย---",VLOOKUP(AC26,grade2,5,TRUE)))</f>
        <v/>
      </c>
      <c r="AE26" s="218" t="str">
        <f>IF(AC26="","",IF(นักเรียน!N26="ออก","---ย้าย---",VLOOKUP(AC26,grade2,4,TRUE)))</f>
        <v/>
      </c>
      <c r="AF26" s="221"/>
      <c r="AG26" s="222"/>
    </row>
    <row r="27" spans="2:33" ht="15.75" customHeight="1">
      <c r="B27" s="178">
        <v>22</v>
      </c>
      <c r="C27" s="175" t="str">
        <f>IF(นักเรียน!C27="","",นักเรียน!C27)</f>
        <v/>
      </c>
      <c r="D27" s="858" t="str">
        <f>IF(นักเรียน!E27="","",นักเรียน!E27)</f>
        <v/>
      </c>
      <c r="E27" s="859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44"/>
      <c r="AB27" s="205" t="str">
        <f t="shared" si="0"/>
        <v/>
      </c>
      <c r="AC27" s="216" t="str">
        <f t="shared" si="1"/>
        <v/>
      </c>
      <c r="AD27" s="217" t="str">
        <f>IF(AC27="","",IF(นักเรียน!N27="ออก","---ย้าย---",VLOOKUP(AC27,grade2,5,TRUE)))</f>
        <v/>
      </c>
      <c r="AE27" s="218" t="str">
        <f>IF(AC27="","",IF(นักเรียน!N27="ออก","---ย้าย---",VLOOKUP(AC27,grade2,4,TRUE)))</f>
        <v/>
      </c>
      <c r="AF27" s="221"/>
      <c r="AG27" s="222"/>
    </row>
    <row r="28" spans="2:33" ht="15.75" customHeight="1">
      <c r="B28" s="178">
        <v>23</v>
      </c>
      <c r="C28" s="175" t="str">
        <f>IF(นักเรียน!C28="","",นักเรียน!C28)</f>
        <v/>
      </c>
      <c r="D28" s="858" t="str">
        <f>IF(นักเรียน!E28="","",นักเรียน!E28)</f>
        <v/>
      </c>
      <c r="E28" s="859"/>
      <c r="F28" s="209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44"/>
      <c r="AB28" s="205" t="str">
        <f t="shared" si="0"/>
        <v/>
      </c>
      <c r="AC28" s="216" t="str">
        <f t="shared" si="1"/>
        <v/>
      </c>
      <c r="AD28" s="217" t="str">
        <f>IF(AC28="","",IF(นักเรียน!N28="ออก","---ย้าย---",VLOOKUP(AC28,grade2,5,TRUE)))</f>
        <v/>
      </c>
      <c r="AE28" s="218" t="str">
        <f>IF(AC28="","",IF(นักเรียน!N28="ออก","---ย้าย---",VLOOKUP(AC28,grade2,4,TRUE)))</f>
        <v/>
      </c>
      <c r="AF28" s="221"/>
      <c r="AG28" s="222"/>
    </row>
    <row r="29" spans="2:33" ht="15.75" customHeight="1">
      <c r="B29" s="178">
        <v>24</v>
      </c>
      <c r="C29" s="175" t="str">
        <f>IF(นักเรียน!C29="","",นักเรียน!C29)</f>
        <v/>
      </c>
      <c r="D29" s="858" t="str">
        <f>IF(นักเรียน!E29="","",นักเรียน!E29)</f>
        <v/>
      </c>
      <c r="E29" s="859"/>
      <c r="F29" s="209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44"/>
      <c r="AB29" s="205" t="str">
        <f t="shared" si="0"/>
        <v/>
      </c>
      <c r="AC29" s="216" t="str">
        <f t="shared" si="1"/>
        <v/>
      </c>
      <c r="AD29" s="217" t="str">
        <f>IF(AC29="","",IF(นักเรียน!N29="ออก","---ย้าย---",VLOOKUP(AC29,grade2,5,TRUE)))</f>
        <v/>
      </c>
      <c r="AE29" s="218" t="str">
        <f>IF(AC29="","",IF(นักเรียน!N29="ออก","---ย้าย---",VLOOKUP(AC29,grade2,4,TRUE)))</f>
        <v/>
      </c>
      <c r="AF29" s="221"/>
      <c r="AG29" s="222"/>
    </row>
    <row r="30" spans="2:33" ht="15.75" customHeight="1">
      <c r="B30" s="174">
        <v>25</v>
      </c>
      <c r="C30" s="175" t="str">
        <f>IF(นักเรียน!C30="","",นักเรียน!C30)</f>
        <v/>
      </c>
      <c r="D30" s="858" t="str">
        <f>IF(นักเรียน!E30="","",นักเรียน!E30)</f>
        <v/>
      </c>
      <c r="E30" s="859"/>
      <c r="F30" s="209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44"/>
      <c r="AB30" s="205" t="str">
        <f t="shared" si="0"/>
        <v/>
      </c>
      <c r="AC30" s="216" t="str">
        <f t="shared" si="1"/>
        <v/>
      </c>
      <c r="AD30" s="217" t="str">
        <f>IF(AC30="","",IF(นักเรียน!N30="ออก","---ย้าย---",VLOOKUP(AC30,grade2,5,TRUE)))</f>
        <v/>
      </c>
      <c r="AE30" s="218" t="str">
        <f>IF(AC30="","",IF(นักเรียน!N30="ออก","---ย้าย---",VLOOKUP(AC30,grade2,4,TRUE)))</f>
        <v/>
      </c>
      <c r="AF30" s="221"/>
      <c r="AG30" s="222"/>
    </row>
    <row r="31" spans="2:33" ht="15.75" customHeight="1">
      <c r="B31" s="178">
        <v>26</v>
      </c>
      <c r="C31" s="175" t="str">
        <f>IF(นักเรียน!C31="","",นักเรียน!C31)</f>
        <v/>
      </c>
      <c r="D31" s="858" t="str">
        <f>IF(นักเรียน!E31="","",นักเรียน!E31)</f>
        <v/>
      </c>
      <c r="E31" s="859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46"/>
      <c r="AB31" s="205" t="str">
        <f t="shared" si="0"/>
        <v/>
      </c>
      <c r="AC31" s="216" t="str">
        <f t="shared" si="1"/>
        <v/>
      </c>
      <c r="AD31" s="217" t="str">
        <f>IF(AC31="","",IF(นักเรียน!N31="ออก","---ย้าย---",VLOOKUP(AC31,grade2,5,TRUE)))</f>
        <v/>
      </c>
      <c r="AE31" s="218" t="str">
        <f>IF(AC31="","",IF(นักเรียน!N31="ออก","---ย้าย---",VLOOKUP(AC31,grade2,4,TRUE)))</f>
        <v/>
      </c>
      <c r="AF31" s="221"/>
      <c r="AG31" s="222"/>
    </row>
    <row r="32" spans="2:33" ht="15.75" customHeight="1">
      <c r="B32" s="178">
        <v>27</v>
      </c>
      <c r="C32" s="175" t="str">
        <f>IF(นักเรียน!C32="","",นักเรียน!C32)</f>
        <v/>
      </c>
      <c r="D32" s="858" t="str">
        <f>IF(นักเรียน!E32="","",นักเรียน!E32)</f>
        <v/>
      </c>
      <c r="E32" s="859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46"/>
      <c r="AB32" s="205" t="str">
        <f t="shared" si="0"/>
        <v/>
      </c>
      <c r="AC32" s="216" t="str">
        <f t="shared" si="1"/>
        <v/>
      </c>
      <c r="AD32" s="217" t="str">
        <f>IF(AC32="","",IF(นักเรียน!N32="ออก","---ย้าย---",VLOOKUP(AC32,grade2,5,TRUE)))</f>
        <v/>
      </c>
      <c r="AE32" s="218" t="str">
        <f>IF(AC32="","",IF(นักเรียน!N32="ออก","---ย้าย---",VLOOKUP(AC32,grade2,4,TRUE)))</f>
        <v/>
      </c>
      <c r="AF32" s="221"/>
      <c r="AG32" s="222"/>
    </row>
    <row r="33" spans="2:33" ht="15.75" customHeight="1">
      <c r="B33" s="178">
        <v>28</v>
      </c>
      <c r="C33" s="175" t="str">
        <f>IF(นักเรียน!C33="","",นักเรียน!C33)</f>
        <v/>
      </c>
      <c r="D33" s="858" t="str">
        <f>IF(นักเรียน!E33="","",นักเรียน!E33)</f>
        <v/>
      </c>
      <c r="E33" s="859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46"/>
      <c r="AB33" s="205" t="str">
        <f t="shared" si="0"/>
        <v/>
      </c>
      <c r="AC33" s="216" t="str">
        <f t="shared" si="1"/>
        <v/>
      </c>
      <c r="AD33" s="217" t="str">
        <f>IF(AC33="","",IF(นักเรียน!N33="ออก","---ย้าย---",VLOOKUP(AC33,grade2,5,TRUE)))</f>
        <v/>
      </c>
      <c r="AE33" s="218" t="str">
        <f>IF(AC33="","",IF(นักเรียน!N33="ออก","---ย้าย---",VLOOKUP(AC33,grade2,4,TRUE)))</f>
        <v/>
      </c>
      <c r="AF33" s="221"/>
      <c r="AG33" s="222"/>
    </row>
    <row r="34" spans="2:33" ht="15.75" customHeight="1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AD3:AD5"/>
    <mergeCell ref="AE3:AE5"/>
    <mergeCell ref="AF3:AF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Z3:AA3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>
      <c r="F1" s="167" t="s">
        <v>539</v>
      </c>
    </row>
    <row r="2" spans="2:63" ht="18" customHeight="1">
      <c r="B2" s="843" t="s">
        <v>279</v>
      </c>
      <c r="C2" s="843" t="s">
        <v>379</v>
      </c>
      <c r="D2" s="845" t="s">
        <v>380</v>
      </c>
      <c r="E2" s="168"/>
      <c r="F2" s="896" t="s">
        <v>359</v>
      </c>
      <c r="G2" s="896"/>
      <c r="H2" s="896"/>
      <c r="I2" s="896"/>
      <c r="J2" s="896"/>
      <c r="K2" s="896"/>
      <c r="L2" s="896"/>
      <c r="M2" s="896"/>
      <c r="N2" s="896"/>
      <c r="O2" s="896"/>
      <c r="P2" s="896"/>
      <c r="Q2" s="896"/>
      <c r="R2" s="896" t="str">
        <f>F2</f>
        <v>ผลการประเมินคุณลักษณะอันพึงประสงค์</v>
      </c>
      <c r="S2" s="896"/>
      <c r="T2" s="896"/>
      <c r="U2" s="896"/>
      <c r="V2" s="896"/>
      <c r="W2" s="896"/>
      <c r="X2" s="896"/>
      <c r="Y2" s="896"/>
      <c r="Z2" s="896"/>
      <c r="AA2" s="896"/>
      <c r="AB2" s="896"/>
      <c r="AC2" s="896"/>
      <c r="AD2" s="896"/>
      <c r="AE2" s="896"/>
      <c r="AF2" s="889" t="str">
        <f>F2</f>
        <v>ผลการประเมินคุณลักษณะอันพึงประสงค์</v>
      </c>
      <c r="AG2" s="890"/>
      <c r="AH2" s="890"/>
      <c r="AI2" s="890"/>
      <c r="AJ2" s="890"/>
      <c r="AK2" s="890"/>
      <c r="AL2" s="890"/>
      <c r="AM2" s="890"/>
      <c r="AN2" s="890"/>
      <c r="AO2" s="890"/>
      <c r="AP2" s="890"/>
      <c r="AQ2" s="890"/>
      <c r="AR2" s="890"/>
      <c r="AS2" s="890"/>
      <c r="AT2" s="890"/>
      <c r="AU2" s="891"/>
      <c r="AV2" s="889" t="str">
        <f>F2</f>
        <v>ผลการประเมินคุณลักษณะอันพึงประสงค์</v>
      </c>
      <c r="AW2" s="890"/>
      <c r="AX2" s="890"/>
      <c r="AY2" s="890"/>
      <c r="AZ2" s="890"/>
      <c r="BA2" s="890"/>
      <c r="BB2" s="890"/>
      <c r="BC2" s="890"/>
      <c r="BD2" s="890"/>
      <c r="BE2" s="890"/>
      <c r="BF2" s="890"/>
      <c r="BG2" s="891"/>
      <c r="BH2" s="890" t="str">
        <f>F2</f>
        <v>ผลการประเมินคุณลักษณะอันพึงประสงค์</v>
      </c>
      <c r="BI2" s="890"/>
      <c r="BJ2" s="891"/>
      <c r="BK2" s="883" t="s">
        <v>384</v>
      </c>
    </row>
    <row r="3" spans="2:63" s="166" customFormat="1" ht="18" customHeight="1">
      <c r="B3" s="843"/>
      <c r="C3" s="843"/>
      <c r="D3" s="846"/>
      <c r="E3" s="169" t="s">
        <v>535</v>
      </c>
      <c r="F3" s="893" t="str">
        <f>IF(ตัวชีวัด!D5="","","1."&amp;ตัวชีวัด!D5)</f>
        <v>1.รักชาติ ศาสน์ กษัตริย์</v>
      </c>
      <c r="G3" s="894"/>
      <c r="H3" s="894"/>
      <c r="I3" s="894"/>
      <c r="J3" s="894"/>
      <c r="K3" s="894"/>
      <c r="L3" s="895"/>
      <c r="M3" s="893" t="str">
        <f>IF(ตัวชีวัด!D6="","","2."&amp;ตัวชีวัด!D6)</f>
        <v>2.ซื่อสัตย์สุจริต</v>
      </c>
      <c r="N3" s="894"/>
      <c r="O3" s="894"/>
      <c r="P3" s="894"/>
      <c r="Q3" s="895"/>
      <c r="R3" s="893" t="str">
        <f>IF(ตัวชีวัด!D7="","","3."&amp;ตัวชีวัด!D7)</f>
        <v>3.มีวินัย</v>
      </c>
      <c r="S3" s="894"/>
      <c r="T3" s="894"/>
      <c r="U3" s="895"/>
      <c r="V3" s="893" t="str">
        <f>IF(ตัวชีวัด!D8="","","4."&amp;ตัวชีวัด!D8)</f>
        <v>4.ใฝ่เรียนรู้</v>
      </c>
      <c r="W3" s="894"/>
      <c r="X3" s="894"/>
      <c r="Y3" s="894"/>
      <c r="Z3" s="895"/>
      <c r="AA3" s="893" t="str">
        <f>IF(ตัวชีวัด!D9="","","5."&amp;ตัวชีวัด!D9)</f>
        <v>5.อยู่อย่างพอเพียง</v>
      </c>
      <c r="AB3" s="894"/>
      <c r="AC3" s="894"/>
      <c r="AD3" s="894"/>
      <c r="AE3" s="895"/>
      <c r="AF3" s="893" t="str">
        <f>IF(ตัวชีวัด!D10="","","6."&amp;ตัวชีวัด!D10)</f>
        <v>6.มุ่งมั่นในการทำงาน</v>
      </c>
      <c r="AG3" s="894"/>
      <c r="AH3" s="894"/>
      <c r="AI3" s="894"/>
      <c r="AJ3" s="895"/>
      <c r="AK3" s="893" t="str">
        <f>IF(ตัวชีวัด!D11="","","7."&amp;ตัวชีวัด!D11)</f>
        <v>7.รักความเป็นไทย</v>
      </c>
      <c r="AL3" s="894"/>
      <c r="AM3" s="894"/>
      <c r="AN3" s="894"/>
      <c r="AO3" s="894"/>
      <c r="AP3" s="895"/>
      <c r="AQ3" s="893" t="str">
        <f>IF(ตัวชีวัด!D12="","","8."&amp;ตัวชีวัด!D12)</f>
        <v>8.มีจิตสาธารณะ</v>
      </c>
      <c r="AR3" s="894"/>
      <c r="AS3" s="894"/>
      <c r="AT3" s="894"/>
      <c r="AU3" s="895"/>
      <c r="AV3" s="893" t="str">
        <f>IF(ตัวชีวัด!D13="","","9."&amp;ตัวชีวัด!D13)</f>
        <v/>
      </c>
      <c r="AW3" s="894"/>
      <c r="AX3" s="894"/>
      <c r="AY3" s="894"/>
      <c r="AZ3" s="895"/>
      <c r="BA3" s="893" t="str">
        <f>IF(ตัวชีวัด!D14="","","10."&amp;ตัวชีวัด!D14)</f>
        <v/>
      </c>
      <c r="BB3" s="894"/>
      <c r="BC3" s="894"/>
      <c r="BD3" s="894"/>
      <c r="BE3" s="895"/>
      <c r="BF3" s="848" t="s">
        <v>488</v>
      </c>
      <c r="BG3" s="887" t="s">
        <v>521</v>
      </c>
      <c r="BH3" s="876" t="s">
        <v>355</v>
      </c>
      <c r="BI3" s="879" t="s">
        <v>536</v>
      </c>
      <c r="BJ3" s="880" t="s">
        <v>537</v>
      </c>
      <c r="BK3" s="883"/>
    </row>
    <row r="4" spans="2:63" ht="18" customHeight="1">
      <c r="B4" s="843"/>
      <c r="C4" s="843"/>
      <c r="D4" s="846"/>
      <c r="E4" s="169" t="s">
        <v>538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494</v>
      </c>
      <c r="K4" s="182" t="s">
        <v>521</v>
      </c>
      <c r="L4" s="885" t="s">
        <v>540</v>
      </c>
      <c r="M4" s="170">
        <v>2.1</v>
      </c>
      <c r="N4" s="171">
        <v>2.2000000000000002</v>
      </c>
      <c r="O4" s="182" t="s">
        <v>494</v>
      </c>
      <c r="P4" s="182" t="s">
        <v>521</v>
      </c>
      <c r="Q4" s="885" t="s">
        <v>540</v>
      </c>
      <c r="R4" s="170">
        <v>3.1</v>
      </c>
      <c r="S4" s="182" t="s">
        <v>494</v>
      </c>
      <c r="T4" s="182" t="s">
        <v>521</v>
      </c>
      <c r="U4" s="885" t="s">
        <v>540</v>
      </c>
      <c r="V4" s="170">
        <v>4.0999999999999996</v>
      </c>
      <c r="W4" s="171">
        <v>4.2</v>
      </c>
      <c r="X4" s="182" t="s">
        <v>494</v>
      </c>
      <c r="Y4" s="182" t="s">
        <v>521</v>
      </c>
      <c r="Z4" s="885" t="s">
        <v>540</v>
      </c>
      <c r="AA4" s="170">
        <v>5.0999999999999996</v>
      </c>
      <c r="AB4" s="171">
        <v>5.2</v>
      </c>
      <c r="AC4" s="182" t="s">
        <v>494</v>
      </c>
      <c r="AD4" s="182" t="s">
        <v>521</v>
      </c>
      <c r="AE4" s="885" t="s">
        <v>540</v>
      </c>
      <c r="AF4" s="170">
        <v>6.1</v>
      </c>
      <c r="AG4" s="171">
        <v>6.2</v>
      </c>
      <c r="AH4" s="182" t="s">
        <v>494</v>
      </c>
      <c r="AI4" s="182" t="s">
        <v>521</v>
      </c>
      <c r="AJ4" s="885" t="s">
        <v>540</v>
      </c>
      <c r="AK4" s="170">
        <v>7.1</v>
      </c>
      <c r="AL4" s="171">
        <v>7.2</v>
      </c>
      <c r="AM4" s="171">
        <v>7.3</v>
      </c>
      <c r="AN4" s="182" t="s">
        <v>494</v>
      </c>
      <c r="AO4" s="182" t="s">
        <v>521</v>
      </c>
      <c r="AP4" s="885" t="s">
        <v>540</v>
      </c>
      <c r="AQ4" s="170">
        <v>8.1</v>
      </c>
      <c r="AR4" s="171">
        <v>8.1999999999999993</v>
      </c>
      <c r="AS4" s="182" t="s">
        <v>494</v>
      </c>
      <c r="AT4" s="182" t="s">
        <v>521</v>
      </c>
      <c r="AU4" s="885" t="s">
        <v>540</v>
      </c>
      <c r="AV4" s="170">
        <v>9.1</v>
      </c>
      <c r="AW4" s="171">
        <v>9.1999999999999993</v>
      </c>
      <c r="AX4" s="182" t="s">
        <v>494</v>
      </c>
      <c r="AY4" s="182" t="s">
        <v>521</v>
      </c>
      <c r="AZ4" s="885" t="s">
        <v>540</v>
      </c>
      <c r="BA4" s="253">
        <v>10.1</v>
      </c>
      <c r="BB4" s="254">
        <v>10.199999999999999</v>
      </c>
      <c r="BC4" s="182" t="s">
        <v>494</v>
      </c>
      <c r="BD4" s="182" t="s">
        <v>521</v>
      </c>
      <c r="BE4" s="885" t="s">
        <v>540</v>
      </c>
      <c r="BF4" s="849"/>
      <c r="BG4" s="888"/>
      <c r="BH4" s="877"/>
      <c r="BI4" s="869"/>
      <c r="BJ4" s="881"/>
      <c r="BK4" s="883"/>
    </row>
    <row r="5" spans="2:63" ht="18" customHeight="1">
      <c r="B5" s="844"/>
      <c r="C5" s="844"/>
      <c r="D5" s="847"/>
      <c r="E5" s="208" t="s">
        <v>498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886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886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886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886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886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886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892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886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886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886"/>
      <c r="BF5" s="194">
        <f>IF(SUM(J5,O5,S5,X5,AC5,AH5,AN5,AS5,AX5,BC5),SUM(J5,O5,S5,X5,AC5,AH5,AN5,AS5,AX5,BC5),"")</f>
        <v>54</v>
      </c>
      <c r="BG5" s="195">
        <v>100</v>
      </c>
      <c r="BH5" s="878"/>
      <c r="BI5" s="870"/>
      <c r="BJ5" s="882"/>
      <c r="BK5" s="884"/>
    </row>
    <row r="6" spans="2:63" ht="15.75" customHeight="1">
      <c r="B6" s="174">
        <v>1</v>
      </c>
      <c r="C6" s="175" t="str">
        <f>IF(นักเรียน!C6="","",นักเรียน!C6)</f>
        <v>1526</v>
      </c>
      <c r="D6" s="874" t="str">
        <f>IF(นักเรียน!E6="","",นักเรียน!E6)</f>
        <v>เด็กชายจิรทีปต์  พวงมาลา</v>
      </c>
      <c r="E6" s="875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>
      <c r="B7" s="178">
        <v>2</v>
      </c>
      <c r="C7" s="175" t="str">
        <f>IF(นักเรียน!C7="","",นักเรียน!C7)</f>
        <v>1527</v>
      </c>
      <c r="D7" s="858" t="str">
        <f>IF(นักเรียน!E7="","",นักเรียน!E7)</f>
        <v>เด็กชายพีระศิลป์  นรสิงห์</v>
      </c>
      <c r="E7" s="859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>
      <c r="B8" s="178">
        <v>3</v>
      </c>
      <c r="C8" s="175" t="str">
        <f>IF(นักเรียน!C8="","",นักเรียน!C8)</f>
        <v>1528</v>
      </c>
      <c r="D8" s="858" t="str">
        <f>IF(นักเรียน!E8="","",นักเรียน!E8)</f>
        <v>เด็กชายภูผา  เศษจำปา</v>
      </c>
      <c r="E8" s="859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>
      <c r="B9" s="178">
        <v>4</v>
      </c>
      <c r="C9" s="175" t="str">
        <f>IF(นักเรียน!C9="","",นักเรียน!C9)</f>
        <v>1529</v>
      </c>
      <c r="D9" s="858" t="str">
        <f>IF(นักเรียน!E9="","",นักเรียน!E9)</f>
        <v>เด็กชายภูมิพันธ์  สมพงษ์</v>
      </c>
      <c r="E9" s="859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>
      <c r="B10" s="174">
        <v>5</v>
      </c>
      <c r="C10" s="175" t="str">
        <f>IF(นักเรียน!C10="","",นักเรียน!C10)</f>
        <v>1530</v>
      </c>
      <c r="D10" s="858" t="str">
        <f>IF(นักเรียน!E10="","",นักเรียน!E10)</f>
        <v>เด็กชายอดุลยวัฒน์  สอนนาง</v>
      </c>
      <c r="E10" s="859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>
      <c r="B11" s="178">
        <v>6</v>
      </c>
      <c r="C11" s="175" t="str">
        <f>IF(นักเรียน!C11="","",นักเรียน!C11)</f>
        <v>1536</v>
      </c>
      <c r="D11" s="858" t="str">
        <f>IF(นักเรียน!E11="","",นักเรียน!E11)</f>
        <v>เด็กชายชวัลวิทย์  อ่างมัจฉา</v>
      </c>
      <c r="E11" s="859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>
      <c r="B12" s="178">
        <v>7</v>
      </c>
      <c r="C12" s="175" t="str">
        <f>IF(นักเรียน!C12="","",นักเรียน!C12)</f>
        <v>1545</v>
      </c>
      <c r="D12" s="858" t="str">
        <f>IF(นักเรียน!E12="","",นักเรียน!E12)</f>
        <v>เด็กชายศักดิ์ดา  จันทะวงค์</v>
      </c>
      <c r="E12" s="859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>
      <c r="B13" s="178">
        <v>8</v>
      </c>
      <c r="C13" s="175" t="str">
        <f>IF(นักเรียน!C13="","",นักเรียน!C13)</f>
        <v>1616</v>
      </c>
      <c r="D13" s="858" t="str">
        <f>IF(นักเรียน!E13="","",นักเรียน!E13)</f>
        <v>เด็กชายแจ็คกี้  ระถิกา</v>
      </c>
      <c r="E13" s="859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>
      <c r="B14" s="174">
        <v>9</v>
      </c>
      <c r="C14" s="175" t="str">
        <f>IF(นักเรียน!C14="","",นักเรียน!C14)</f>
        <v>1531</v>
      </c>
      <c r="D14" s="858" t="str">
        <f>IF(นักเรียน!E14="","",นักเรียน!E14)</f>
        <v>เด็กหญิงธิราวัลย์  อ่อนตามา</v>
      </c>
      <c r="E14" s="859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>
      <c r="B15" s="178">
        <v>10</v>
      </c>
      <c r="C15" s="175" t="str">
        <f>IF(นักเรียน!C15="","",นักเรียน!C15)</f>
        <v>1532</v>
      </c>
      <c r="D15" s="858" t="str">
        <f>IF(นักเรียน!E15="","",นักเรียน!E15)</f>
        <v>เด็กหญิงนงนภัส  ติยะภา</v>
      </c>
      <c r="E15" s="859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>
      <c r="B16" s="178">
        <v>11</v>
      </c>
      <c r="C16" s="175" t="str">
        <f>IF(นักเรียน!C16="","",นักเรียน!C16)</f>
        <v>1533</v>
      </c>
      <c r="D16" s="858" t="str">
        <f>IF(นักเรียน!E16="","",นักเรียน!E16)</f>
        <v>เด็กหญิงปรารถณา  แสนรินทร์</v>
      </c>
      <c r="E16" s="859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>
      <c r="B17" s="178">
        <v>12</v>
      </c>
      <c r="C17" s="175" t="str">
        <f>IF(นักเรียน!C17="","",นักเรียน!C17)</f>
        <v>1538</v>
      </c>
      <c r="D17" s="858" t="str">
        <f>IF(นักเรียน!E17="","",นักเรียน!E17)</f>
        <v>เด็กหญิงอุษามณี  อินทะพิมพ์</v>
      </c>
      <c r="E17" s="859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>
      <c r="B18" s="174">
        <v>13</v>
      </c>
      <c r="C18" s="175" t="str">
        <f>IF(นักเรียน!C18="","",นักเรียน!C18)</f>
        <v>1592</v>
      </c>
      <c r="D18" s="858" t="str">
        <f>IF(นักเรียน!E18="","",นักเรียน!E18)</f>
        <v>เด็กหญิงกชกร  พิมพ์พงษ์</v>
      </c>
      <c r="E18" s="859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>
      <c r="B19" s="178">
        <v>14</v>
      </c>
      <c r="C19" s="175" t="str">
        <f>IF(นักเรียน!C19="","",นักเรียน!C19)</f>
        <v>1598</v>
      </c>
      <c r="D19" s="858" t="str">
        <f>IF(นักเรียน!E19="","",นักเรียน!E19)</f>
        <v>เด็กหญิงอภิรญาพร  นรสิงห์</v>
      </c>
      <c r="E19" s="859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>
      <c r="B20" s="178">
        <v>15</v>
      </c>
      <c r="C20" s="175" t="str">
        <f>IF(นักเรียน!C20="","",นักเรียน!C20)</f>
        <v>1641</v>
      </c>
      <c r="D20" s="858" t="str">
        <f>IF(นักเรียน!E20="","",นักเรียน!E20)</f>
        <v>เด็กหญิงกนกอร  เกษอินทร์</v>
      </c>
      <c r="E20" s="859"/>
      <c r="F20" s="176">
        <f>IF(คุณลักษณะ!F20="","",คุณลักษณะ!F20)</f>
        <v>3</v>
      </c>
      <c r="G20" s="177">
        <f>IF(คุณลักษณะ!G20="","",คุณลักษณะ!G20)</f>
        <v>3</v>
      </c>
      <c r="H20" s="177">
        <f>IF(คุณลักษณะ!H20="","",คุณลักษณะ!H20)</f>
        <v>3</v>
      </c>
      <c r="I20" s="177">
        <f>IF(คุณลักษณะ!I20="","",คุณลักษณะ!I20)</f>
        <v>3</v>
      </c>
      <c r="J20" s="187">
        <f t="shared" si="11"/>
        <v>12</v>
      </c>
      <c r="K20" s="174">
        <f t="shared" si="12"/>
        <v>100</v>
      </c>
      <c r="L20" s="183" t="str">
        <f t="shared" si="0"/>
        <v>ดีเยี่ยม</v>
      </c>
      <c r="M20" s="176">
        <f>IF(คุณลักษณะ!J20="","",คุณลักษณะ!J20)</f>
        <v>3</v>
      </c>
      <c r="N20" s="177">
        <f>IF(คุณลักษณะ!K20="","",คุณลักษณะ!K20)</f>
        <v>3</v>
      </c>
      <c r="O20" s="191">
        <f t="shared" si="13"/>
        <v>6</v>
      </c>
      <c r="P20" s="174">
        <f t="shared" si="14"/>
        <v>100</v>
      </c>
      <c r="Q20" s="183" t="str">
        <f t="shared" si="1"/>
        <v>ดีเยี่ยม</v>
      </c>
      <c r="R20" s="179">
        <f>IF(คุณลักษณะ!L20="","",คุณลักษณะ!L20)</f>
        <v>3</v>
      </c>
      <c r="S20" s="191">
        <f t="shared" si="15"/>
        <v>3</v>
      </c>
      <c r="T20" s="174">
        <f t="shared" si="16"/>
        <v>100</v>
      </c>
      <c r="U20" s="183" t="str">
        <f t="shared" si="2"/>
        <v>ดีเยี่ยม</v>
      </c>
      <c r="V20" s="179">
        <f>IF(คุณลักษณะ!M20="","",คุณลักษณะ!M20)</f>
        <v>3</v>
      </c>
      <c r="W20" s="180">
        <f>IF(คุณลักษณะ!N20="","",คุณลักษณะ!N20)</f>
        <v>3</v>
      </c>
      <c r="X20" s="191">
        <f t="shared" si="17"/>
        <v>6</v>
      </c>
      <c r="Y20" s="174">
        <f t="shared" si="18"/>
        <v>100</v>
      </c>
      <c r="Z20" s="183" t="str">
        <f t="shared" si="3"/>
        <v>ดีเยี่ยม</v>
      </c>
      <c r="AA20" s="179">
        <f>IF(คุณลักษณะ!O20="","",คุณลักษณะ!O20)</f>
        <v>3</v>
      </c>
      <c r="AB20" s="180">
        <f>IF(คุณลักษณะ!P20="","",คุณลักษณะ!P20)</f>
        <v>3</v>
      </c>
      <c r="AC20" s="191">
        <f t="shared" si="19"/>
        <v>6</v>
      </c>
      <c r="AD20" s="174">
        <f t="shared" si="20"/>
        <v>100</v>
      </c>
      <c r="AE20" s="183" t="str">
        <f t="shared" si="4"/>
        <v>ดีเยี่ยม</v>
      </c>
      <c r="AF20" s="179">
        <f>IF(คุณลักษณะ!Q20="","",คุณลักษณะ!Q20)</f>
        <v>3</v>
      </c>
      <c r="AG20" s="180">
        <f>IF(คุณลักษณะ!R20="","",คุณลักษณะ!R20)</f>
        <v>3</v>
      </c>
      <c r="AH20" s="191">
        <f t="shared" si="21"/>
        <v>6</v>
      </c>
      <c r="AI20" s="178">
        <f t="shared" si="22"/>
        <v>100</v>
      </c>
      <c r="AJ20" s="183" t="str">
        <f t="shared" si="5"/>
        <v>ดีเยี่ยม</v>
      </c>
      <c r="AK20" s="179">
        <f>IF(คุณลักษณะ!S20="","",คุณลักษณะ!S20)</f>
        <v>3</v>
      </c>
      <c r="AL20" s="180">
        <f>IF(คุณลักษณะ!T20="","",คุณลักษณะ!T20)</f>
        <v>3</v>
      </c>
      <c r="AM20" s="180">
        <f>IF(คุณลักษณะ!U20="","",คุณลักษณะ!U20)</f>
        <v>3</v>
      </c>
      <c r="AN20" s="191">
        <f t="shared" si="23"/>
        <v>9</v>
      </c>
      <c r="AO20" s="178">
        <f t="shared" si="24"/>
        <v>100</v>
      </c>
      <c r="AP20" s="183" t="str">
        <f t="shared" si="6"/>
        <v>ดีเยี่ยม</v>
      </c>
      <c r="AQ20" s="179">
        <f>IF(คุณลักษณะ!V20="","",คุณลักษณะ!V20)</f>
        <v>3</v>
      </c>
      <c r="AR20" s="180">
        <f>IF(คุณลักษณะ!W20="","",คุณลักษณะ!W20)</f>
        <v>3</v>
      </c>
      <c r="AS20" s="191">
        <f t="shared" si="28"/>
        <v>6</v>
      </c>
      <c r="AT20" s="174">
        <f t="shared" si="25"/>
        <v>100</v>
      </c>
      <c r="AU20" s="183" t="str">
        <f t="shared" si="7"/>
        <v>ดีเยี่ยม</v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>
        <f t="shared" si="10"/>
        <v>54</v>
      </c>
      <c r="BG20" s="197">
        <f t="shared" si="27"/>
        <v>100</v>
      </c>
      <c r="BH20" s="198">
        <f>IF(BG20="","",IF(นักเรียน!N20="ออก","---ย้าย---",VLOOKUP(BG20,grade2,5,TRUE)))</f>
        <v>3</v>
      </c>
      <c r="BI20" s="199" t="str">
        <f>IF(BG20="","",IF(นักเรียน!N20="ออก","---ย้าย---",VLOOKUP(BG20,grade2,4,TRUE)))</f>
        <v>ดีเยี่ยม</v>
      </c>
      <c r="BJ20" s="177" t="str">
        <f>IF(คุณลักษณะ!AF20="","",คุณลักษณะ!AF20)</f>
        <v/>
      </c>
      <c r="BK20" s="203"/>
    </row>
    <row r="21" spans="2:63" ht="15.75" customHeight="1">
      <c r="B21" s="178">
        <v>16</v>
      </c>
      <c r="C21" s="175" t="str">
        <f>IF(นักเรียน!C21="","",นักเรียน!C21)</f>
        <v>1662</v>
      </c>
      <c r="D21" s="858" t="str">
        <f>IF(นักเรียน!E21="","",นักเรียน!E21)</f>
        <v>เด็กหญิงรุ่งอรุณรัศมี  จันทร์แจ่มศรี</v>
      </c>
      <c r="E21" s="859"/>
      <c r="F21" s="176">
        <f>IF(คุณลักษณะ!F21="","",คุณลักษณะ!F21)</f>
        <v>3</v>
      </c>
      <c r="G21" s="177">
        <f>IF(คุณลักษณะ!G21="","",คุณลักษณะ!G21)</f>
        <v>3</v>
      </c>
      <c r="H21" s="177">
        <f>IF(คุณลักษณะ!H21="","",คุณลักษณะ!H21)</f>
        <v>3</v>
      </c>
      <c r="I21" s="177">
        <f>IF(คุณลักษณะ!I21="","",คุณลักษณะ!I21)</f>
        <v>3</v>
      </c>
      <c r="J21" s="187">
        <f t="shared" si="11"/>
        <v>12</v>
      </c>
      <c r="K21" s="174">
        <f t="shared" si="12"/>
        <v>100</v>
      </c>
      <c r="L21" s="183" t="str">
        <f t="shared" si="0"/>
        <v>ดีเยี่ยม</v>
      </c>
      <c r="M21" s="176">
        <f>IF(คุณลักษณะ!J21="","",คุณลักษณะ!J21)</f>
        <v>3</v>
      </c>
      <c r="N21" s="177">
        <f>IF(คุณลักษณะ!K21="","",คุณลักษณะ!K21)</f>
        <v>3</v>
      </c>
      <c r="O21" s="191">
        <f t="shared" si="13"/>
        <v>6</v>
      </c>
      <c r="P21" s="174">
        <f t="shared" si="14"/>
        <v>100</v>
      </c>
      <c r="Q21" s="183" t="str">
        <f t="shared" si="1"/>
        <v>ดีเยี่ยม</v>
      </c>
      <c r="R21" s="179">
        <f>IF(คุณลักษณะ!L21="","",คุณลักษณะ!L21)</f>
        <v>3</v>
      </c>
      <c r="S21" s="191">
        <f t="shared" si="15"/>
        <v>3</v>
      </c>
      <c r="T21" s="174">
        <f t="shared" si="16"/>
        <v>100</v>
      </c>
      <c r="U21" s="183" t="str">
        <f t="shared" si="2"/>
        <v>ดีเยี่ยม</v>
      </c>
      <c r="V21" s="179">
        <f>IF(คุณลักษณะ!M21="","",คุณลักษณะ!M21)</f>
        <v>3</v>
      </c>
      <c r="W21" s="180">
        <f>IF(คุณลักษณะ!N21="","",คุณลักษณะ!N21)</f>
        <v>3</v>
      </c>
      <c r="X21" s="191">
        <f t="shared" si="17"/>
        <v>6</v>
      </c>
      <c r="Y21" s="174">
        <f t="shared" si="18"/>
        <v>100</v>
      </c>
      <c r="Z21" s="183" t="str">
        <f t="shared" si="3"/>
        <v>ดีเยี่ยม</v>
      </c>
      <c r="AA21" s="179">
        <f>IF(คุณลักษณะ!O21="","",คุณลักษณะ!O21)</f>
        <v>3</v>
      </c>
      <c r="AB21" s="180">
        <f>IF(คุณลักษณะ!P21="","",คุณลักษณะ!P21)</f>
        <v>3</v>
      </c>
      <c r="AC21" s="191">
        <f t="shared" si="19"/>
        <v>6</v>
      </c>
      <c r="AD21" s="174">
        <f t="shared" si="20"/>
        <v>100</v>
      </c>
      <c r="AE21" s="183" t="str">
        <f t="shared" si="4"/>
        <v>ดีเยี่ยม</v>
      </c>
      <c r="AF21" s="179">
        <f>IF(คุณลักษณะ!Q21="","",คุณลักษณะ!Q21)</f>
        <v>3</v>
      </c>
      <c r="AG21" s="180">
        <f>IF(คุณลักษณะ!R21="","",คุณลักษณะ!R21)</f>
        <v>3</v>
      </c>
      <c r="AH21" s="191">
        <f t="shared" si="21"/>
        <v>6</v>
      </c>
      <c r="AI21" s="178">
        <f t="shared" si="22"/>
        <v>100</v>
      </c>
      <c r="AJ21" s="183" t="str">
        <f t="shared" si="5"/>
        <v>ดีเยี่ยม</v>
      </c>
      <c r="AK21" s="179">
        <f>IF(คุณลักษณะ!S21="","",คุณลักษณะ!S21)</f>
        <v>3</v>
      </c>
      <c r="AL21" s="180">
        <f>IF(คุณลักษณะ!T21="","",คุณลักษณะ!T21)</f>
        <v>3</v>
      </c>
      <c r="AM21" s="180">
        <f>IF(คุณลักษณะ!U21="","",คุณลักษณะ!U21)</f>
        <v>3</v>
      </c>
      <c r="AN21" s="191">
        <f t="shared" si="23"/>
        <v>9</v>
      </c>
      <c r="AO21" s="178">
        <f t="shared" si="24"/>
        <v>100</v>
      </c>
      <c r="AP21" s="183" t="str">
        <f t="shared" si="6"/>
        <v>ดีเยี่ยม</v>
      </c>
      <c r="AQ21" s="179">
        <f>IF(คุณลักษณะ!V21="","",คุณลักษณะ!V21)</f>
        <v>3</v>
      </c>
      <c r="AR21" s="180">
        <f>IF(คุณลักษณะ!W21="","",คุณลักษณะ!W21)</f>
        <v>3</v>
      </c>
      <c r="AS21" s="191">
        <f t="shared" si="28"/>
        <v>6</v>
      </c>
      <c r="AT21" s="174">
        <f t="shared" si="25"/>
        <v>100</v>
      </c>
      <c r="AU21" s="183" t="str">
        <f t="shared" si="7"/>
        <v>ดีเยี่ยม</v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>
        <f t="shared" si="10"/>
        <v>54</v>
      </c>
      <c r="BG21" s="197">
        <f t="shared" si="27"/>
        <v>100</v>
      </c>
      <c r="BH21" s="198">
        <f>IF(BG21="","",IF(นักเรียน!N21="ออก","---ย้าย---",VLOOKUP(BG21,grade2,5,TRUE)))</f>
        <v>3</v>
      </c>
      <c r="BI21" s="199" t="str">
        <f>IF(BG21="","",IF(นักเรียน!N21="ออก","---ย้าย---",VLOOKUP(BG21,grade2,4,TRUE)))</f>
        <v>ดีเยี่ยม</v>
      </c>
      <c r="BJ21" s="177" t="str">
        <f>IF(คุณลักษณะ!AF21="","",คุณลักษณะ!AF21)</f>
        <v/>
      </c>
      <c r="BK21" s="203"/>
    </row>
    <row r="22" spans="2:63" ht="15.75" customHeight="1">
      <c r="B22" s="174">
        <v>17</v>
      </c>
      <c r="C22" s="175" t="str">
        <f>IF(นักเรียน!C22="","",นักเรียน!C22)</f>
        <v>655</v>
      </c>
      <c r="D22" s="858" t="str">
        <f>IF(นักเรียน!E22="","",นักเรียน!E22)</f>
        <v>เด็กชายจักรภัทร  เสนาฤทธิ์</v>
      </c>
      <c r="E22" s="859"/>
      <c r="F22" s="176">
        <f>IF(คุณลักษณะ!F22="","",คุณลักษณะ!F22)</f>
        <v>3</v>
      </c>
      <c r="G22" s="177">
        <f>IF(คุณลักษณะ!G22="","",คุณลักษณะ!G22)</f>
        <v>3</v>
      </c>
      <c r="H22" s="177">
        <f>IF(คุณลักษณะ!H22="","",คุณลักษณะ!H22)</f>
        <v>3</v>
      </c>
      <c r="I22" s="177">
        <f>IF(คุณลักษณะ!I22="","",คุณลักษณะ!I22)</f>
        <v>3</v>
      </c>
      <c r="J22" s="187">
        <f t="shared" si="11"/>
        <v>12</v>
      </c>
      <c r="K22" s="174">
        <f t="shared" si="12"/>
        <v>100</v>
      </c>
      <c r="L22" s="183" t="str">
        <f t="shared" si="0"/>
        <v>ดีเยี่ยม</v>
      </c>
      <c r="M22" s="176">
        <f>IF(คุณลักษณะ!J22="","",คุณลักษณะ!J22)</f>
        <v>3</v>
      </c>
      <c r="N22" s="177">
        <f>IF(คุณลักษณะ!K22="","",คุณลักษณะ!K22)</f>
        <v>3</v>
      </c>
      <c r="O22" s="191">
        <f t="shared" si="13"/>
        <v>6</v>
      </c>
      <c r="P22" s="174">
        <f t="shared" si="14"/>
        <v>100</v>
      </c>
      <c r="Q22" s="183" t="str">
        <f t="shared" si="1"/>
        <v>ดีเยี่ยม</v>
      </c>
      <c r="R22" s="179">
        <f>IF(คุณลักษณะ!L22="","",คุณลักษณะ!L22)</f>
        <v>3</v>
      </c>
      <c r="S22" s="191">
        <f t="shared" si="15"/>
        <v>3</v>
      </c>
      <c r="T22" s="174">
        <f t="shared" si="16"/>
        <v>100</v>
      </c>
      <c r="U22" s="183" t="str">
        <f t="shared" si="2"/>
        <v>ดีเยี่ยม</v>
      </c>
      <c r="V22" s="179">
        <f>IF(คุณลักษณะ!M22="","",คุณลักษณะ!M22)</f>
        <v>3</v>
      </c>
      <c r="W22" s="180">
        <f>IF(คุณลักษณะ!N22="","",คุณลักษณะ!N22)</f>
        <v>3</v>
      </c>
      <c r="X22" s="191">
        <f t="shared" si="17"/>
        <v>6</v>
      </c>
      <c r="Y22" s="174">
        <f t="shared" si="18"/>
        <v>100</v>
      </c>
      <c r="Z22" s="183" t="str">
        <f t="shared" si="3"/>
        <v>ดีเยี่ยม</v>
      </c>
      <c r="AA22" s="179">
        <f>IF(คุณลักษณะ!O22="","",คุณลักษณะ!O22)</f>
        <v>3</v>
      </c>
      <c r="AB22" s="180">
        <f>IF(คุณลักษณะ!P22="","",คุณลักษณะ!P22)</f>
        <v>3</v>
      </c>
      <c r="AC22" s="191">
        <f t="shared" si="19"/>
        <v>6</v>
      </c>
      <c r="AD22" s="174">
        <f t="shared" si="20"/>
        <v>100</v>
      </c>
      <c r="AE22" s="183" t="str">
        <f t="shared" si="4"/>
        <v>ดีเยี่ยม</v>
      </c>
      <c r="AF22" s="179">
        <f>IF(คุณลักษณะ!Q22="","",คุณลักษณะ!Q22)</f>
        <v>3</v>
      </c>
      <c r="AG22" s="180">
        <f>IF(คุณลักษณะ!R22="","",คุณลักษณะ!R22)</f>
        <v>3</v>
      </c>
      <c r="AH22" s="191">
        <f t="shared" si="21"/>
        <v>6</v>
      </c>
      <c r="AI22" s="178">
        <f t="shared" si="22"/>
        <v>100</v>
      </c>
      <c r="AJ22" s="183" t="str">
        <f t="shared" si="5"/>
        <v>ดีเยี่ยม</v>
      </c>
      <c r="AK22" s="179">
        <f>IF(คุณลักษณะ!S22="","",คุณลักษณะ!S22)</f>
        <v>3</v>
      </c>
      <c r="AL22" s="180">
        <f>IF(คุณลักษณะ!T22="","",คุณลักษณะ!T22)</f>
        <v>3</v>
      </c>
      <c r="AM22" s="180">
        <f>IF(คุณลักษณะ!U22="","",คุณลักษณะ!U22)</f>
        <v>3</v>
      </c>
      <c r="AN22" s="191">
        <f t="shared" si="23"/>
        <v>9</v>
      </c>
      <c r="AO22" s="178">
        <f t="shared" si="24"/>
        <v>100</v>
      </c>
      <c r="AP22" s="183" t="str">
        <f t="shared" si="6"/>
        <v>ดีเยี่ยม</v>
      </c>
      <c r="AQ22" s="179">
        <f>IF(คุณลักษณะ!V22="","",คุณลักษณะ!V22)</f>
        <v>3</v>
      </c>
      <c r="AR22" s="180">
        <f>IF(คุณลักษณะ!W22="","",คุณลักษณะ!W22)</f>
        <v>3</v>
      </c>
      <c r="AS22" s="191">
        <f t="shared" si="28"/>
        <v>6</v>
      </c>
      <c r="AT22" s="174">
        <f t="shared" si="25"/>
        <v>100</v>
      </c>
      <c r="AU22" s="183" t="str">
        <f t="shared" si="7"/>
        <v>ดีเยี่ยม</v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>
        <f t="shared" si="10"/>
        <v>54</v>
      </c>
      <c r="BG22" s="197">
        <f t="shared" si="27"/>
        <v>100</v>
      </c>
      <c r="BH22" s="198">
        <f>IF(BG22="","",IF(นักเรียน!N22="ออก","---ย้าย---",VLOOKUP(BG22,grade2,5,TRUE)))</f>
        <v>3</v>
      </c>
      <c r="BI22" s="199" t="str">
        <f>IF(BG22="","",IF(นักเรียน!N22="ออก","---ย้าย---",VLOOKUP(BG22,grade2,4,TRUE)))</f>
        <v>ดีเยี่ยม</v>
      </c>
      <c r="BJ22" s="177" t="str">
        <f>IF(คุณลักษณะ!AF22="","",คุณลักษณะ!AF22)</f>
        <v/>
      </c>
      <c r="BK22" s="203"/>
    </row>
    <row r="23" spans="2:63" ht="15.75" customHeight="1">
      <c r="B23" s="178">
        <v>18</v>
      </c>
      <c r="C23" s="175" t="str">
        <f>IF(นักเรียน!C23="","",นักเรียน!C23)</f>
        <v>656</v>
      </c>
      <c r="D23" s="858" t="str">
        <f>IF(นักเรียน!E23="","",นักเรียน!E23)</f>
        <v>เด็กชายธนวัต  มีศิลป์</v>
      </c>
      <c r="E23" s="859"/>
      <c r="F23" s="176">
        <f>IF(คุณลักษณะ!F23="","",คุณลักษณะ!F23)</f>
        <v>3</v>
      </c>
      <c r="G23" s="177">
        <f>IF(คุณลักษณะ!G23="","",คุณลักษณะ!G23)</f>
        <v>3</v>
      </c>
      <c r="H23" s="177">
        <f>IF(คุณลักษณะ!H23="","",คุณลักษณะ!H23)</f>
        <v>3</v>
      </c>
      <c r="I23" s="177">
        <f>IF(คุณลักษณะ!I23="","",คุณลักษณะ!I23)</f>
        <v>3</v>
      </c>
      <c r="J23" s="187">
        <f t="shared" si="11"/>
        <v>12</v>
      </c>
      <c r="K23" s="174">
        <f t="shared" si="12"/>
        <v>100</v>
      </c>
      <c r="L23" s="183" t="str">
        <f t="shared" si="0"/>
        <v>ดีเยี่ยม</v>
      </c>
      <c r="M23" s="176">
        <f>IF(คุณลักษณะ!J23="","",คุณลักษณะ!J23)</f>
        <v>3</v>
      </c>
      <c r="N23" s="177">
        <f>IF(คุณลักษณะ!K23="","",คุณลักษณะ!K23)</f>
        <v>3</v>
      </c>
      <c r="O23" s="191">
        <f t="shared" si="13"/>
        <v>6</v>
      </c>
      <c r="P23" s="174">
        <f t="shared" si="14"/>
        <v>100</v>
      </c>
      <c r="Q23" s="183" t="str">
        <f t="shared" si="1"/>
        <v>ดีเยี่ยม</v>
      </c>
      <c r="R23" s="179">
        <f>IF(คุณลักษณะ!L23="","",คุณลักษณะ!L23)</f>
        <v>3</v>
      </c>
      <c r="S23" s="191">
        <f t="shared" si="15"/>
        <v>3</v>
      </c>
      <c r="T23" s="174">
        <f t="shared" si="16"/>
        <v>100</v>
      </c>
      <c r="U23" s="183" t="str">
        <f t="shared" si="2"/>
        <v>ดีเยี่ยม</v>
      </c>
      <c r="V23" s="179">
        <f>IF(คุณลักษณะ!M23="","",คุณลักษณะ!M23)</f>
        <v>3</v>
      </c>
      <c r="W23" s="180">
        <f>IF(คุณลักษณะ!N23="","",คุณลักษณะ!N23)</f>
        <v>3</v>
      </c>
      <c r="X23" s="191">
        <f t="shared" si="17"/>
        <v>6</v>
      </c>
      <c r="Y23" s="174">
        <f t="shared" si="18"/>
        <v>100</v>
      </c>
      <c r="Z23" s="183" t="str">
        <f t="shared" si="3"/>
        <v>ดีเยี่ยม</v>
      </c>
      <c r="AA23" s="179">
        <f>IF(คุณลักษณะ!O23="","",คุณลักษณะ!O23)</f>
        <v>3</v>
      </c>
      <c r="AB23" s="180">
        <f>IF(คุณลักษณะ!P23="","",คุณลักษณะ!P23)</f>
        <v>3</v>
      </c>
      <c r="AC23" s="191">
        <f t="shared" si="19"/>
        <v>6</v>
      </c>
      <c r="AD23" s="174">
        <f t="shared" si="20"/>
        <v>100</v>
      </c>
      <c r="AE23" s="183" t="str">
        <f t="shared" si="4"/>
        <v>ดีเยี่ยม</v>
      </c>
      <c r="AF23" s="179">
        <f>IF(คุณลักษณะ!Q23="","",คุณลักษณะ!Q23)</f>
        <v>3</v>
      </c>
      <c r="AG23" s="180">
        <f>IF(คุณลักษณะ!R23="","",คุณลักษณะ!R23)</f>
        <v>3</v>
      </c>
      <c r="AH23" s="191">
        <f t="shared" si="21"/>
        <v>6</v>
      </c>
      <c r="AI23" s="178">
        <f t="shared" si="22"/>
        <v>100</v>
      </c>
      <c r="AJ23" s="183" t="str">
        <f t="shared" si="5"/>
        <v>ดีเยี่ยม</v>
      </c>
      <c r="AK23" s="179">
        <f>IF(คุณลักษณะ!S23="","",คุณลักษณะ!S23)</f>
        <v>3</v>
      </c>
      <c r="AL23" s="180">
        <f>IF(คุณลักษณะ!T23="","",คุณลักษณะ!T23)</f>
        <v>3</v>
      </c>
      <c r="AM23" s="180">
        <f>IF(คุณลักษณะ!U23="","",คุณลักษณะ!U23)</f>
        <v>3</v>
      </c>
      <c r="AN23" s="191">
        <f t="shared" si="23"/>
        <v>9</v>
      </c>
      <c r="AO23" s="178">
        <f t="shared" si="24"/>
        <v>100</v>
      </c>
      <c r="AP23" s="183" t="str">
        <f t="shared" si="6"/>
        <v>ดีเยี่ยม</v>
      </c>
      <c r="AQ23" s="179">
        <f>IF(คุณลักษณะ!V23="","",คุณลักษณะ!V23)</f>
        <v>3</v>
      </c>
      <c r="AR23" s="180">
        <f>IF(คุณลักษณะ!W23="","",คุณลักษณะ!W23)</f>
        <v>3</v>
      </c>
      <c r="AS23" s="191">
        <f t="shared" si="28"/>
        <v>6</v>
      </c>
      <c r="AT23" s="174">
        <f t="shared" si="25"/>
        <v>100</v>
      </c>
      <c r="AU23" s="183" t="str">
        <f t="shared" si="7"/>
        <v>ดีเยี่ยม</v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>
        <f t="shared" si="10"/>
        <v>54</v>
      </c>
      <c r="BG23" s="197">
        <f t="shared" si="27"/>
        <v>100</v>
      </c>
      <c r="BH23" s="198">
        <f>IF(BG23="","",IF(นักเรียน!N23="ออก","---ย้าย---",VLOOKUP(BG23,grade2,5,TRUE)))</f>
        <v>3</v>
      </c>
      <c r="BI23" s="199" t="str">
        <f>IF(BG23="","",IF(นักเรียน!N23="ออก","---ย้าย---",VLOOKUP(BG23,grade2,4,TRUE)))</f>
        <v>ดีเยี่ยม</v>
      </c>
      <c r="BJ23" s="177" t="str">
        <f>IF(คุณลักษณะ!AF23="","",คุณลักษณะ!AF23)</f>
        <v/>
      </c>
      <c r="BK23" s="203"/>
    </row>
    <row r="24" spans="2:63" ht="15.75" customHeight="1">
      <c r="B24" s="178">
        <v>19</v>
      </c>
      <c r="C24" s="175" t="str">
        <f>IF(นักเรียน!C24="","",นักเรียน!C24)</f>
        <v>627</v>
      </c>
      <c r="D24" s="858" t="str">
        <f>IF(นักเรียน!E24="","",นักเรียน!E24)</f>
        <v>เด็กชายธนบูรณ์  พุทธชัย</v>
      </c>
      <c r="E24" s="859"/>
      <c r="F24" s="176">
        <f>IF(คุณลักษณะ!F24="","",คุณลักษณะ!F24)</f>
        <v>3</v>
      </c>
      <c r="G24" s="177">
        <f>IF(คุณลักษณะ!G24="","",คุณลักษณะ!G24)</f>
        <v>3</v>
      </c>
      <c r="H24" s="177">
        <f>IF(คุณลักษณะ!H24="","",คุณลักษณะ!H24)</f>
        <v>3</v>
      </c>
      <c r="I24" s="177">
        <f>IF(คุณลักษณะ!I24="","",คุณลักษณะ!I24)</f>
        <v>3</v>
      </c>
      <c r="J24" s="187">
        <f t="shared" si="11"/>
        <v>12</v>
      </c>
      <c r="K24" s="174">
        <f t="shared" si="12"/>
        <v>100</v>
      </c>
      <c r="L24" s="183" t="str">
        <f t="shared" si="0"/>
        <v>ดีเยี่ยม</v>
      </c>
      <c r="M24" s="176">
        <f>IF(คุณลักษณะ!J24="","",คุณลักษณะ!J24)</f>
        <v>3</v>
      </c>
      <c r="N24" s="177">
        <f>IF(คุณลักษณะ!K24="","",คุณลักษณะ!K24)</f>
        <v>3</v>
      </c>
      <c r="O24" s="191">
        <f t="shared" si="13"/>
        <v>6</v>
      </c>
      <c r="P24" s="174">
        <f t="shared" si="14"/>
        <v>100</v>
      </c>
      <c r="Q24" s="183" t="str">
        <f t="shared" si="1"/>
        <v>ดีเยี่ยม</v>
      </c>
      <c r="R24" s="179">
        <f>IF(คุณลักษณะ!L24="","",คุณลักษณะ!L24)</f>
        <v>3</v>
      </c>
      <c r="S24" s="191">
        <f t="shared" si="15"/>
        <v>3</v>
      </c>
      <c r="T24" s="174">
        <f t="shared" si="16"/>
        <v>100</v>
      </c>
      <c r="U24" s="183" t="str">
        <f t="shared" si="2"/>
        <v>ดีเยี่ยม</v>
      </c>
      <c r="V24" s="179">
        <f>IF(คุณลักษณะ!M24="","",คุณลักษณะ!M24)</f>
        <v>3</v>
      </c>
      <c r="W24" s="180">
        <f>IF(คุณลักษณะ!N24="","",คุณลักษณะ!N24)</f>
        <v>3</v>
      </c>
      <c r="X24" s="191">
        <f t="shared" si="17"/>
        <v>6</v>
      </c>
      <c r="Y24" s="174">
        <f t="shared" si="18"/>
        <v>100</v>
      </c>
      <c r="Z24" s="183" t="str">
        <f t="shared" si="3"/>
        <v>ดีเยี่ยม</v>
      </c>
      <c r="AA24" s="179">
        <f>IF(คุณลักษณะ!O24="","",คุณลักษณะ!O24)</f>
        <v>3</v>
      </c>
      <c r="AB24" s="180">
        <f>IF(คุณลักษณะ!P24="","",คุณลักษณะ!P24)</f>
        <v>3</v>
      </c>
      <c r="AC24" s="191">
        <f t="shared" si="19"/>
        <v>6</v>
      </c>
      <c r="AD24" s="174">
        <f t="shared" si="20"/>
        <v>100</v>
      </c>
      <c r="AE24" s="183" t="str">
        <f t="shared" si="4"/>
        <v>ดีเยี่ยม</v>
      </c>
      <c r="AF24" s="179">
        <f>IF(คุณลักษณะ!Q24="","",คุณลักษณะ!Q24)</f>
        <v>3</v>
      </c>
      <c r="AG24" s="180">
        <f>IF(คุณลักษณะ!R24="","",คุณลักษณะ!R24)</f>
        <v>3</v>
      </c>
      <c r="AH24" s="191">
        <f t="shared" si="21"/>
        <v>6</v>
      </c>
      <c r="AI24" s="178">
        <f t="shared" si="22"/>
        <v>100</v>
      </c>
      <c r="AJ24" s="183" t="str">
        <f t="shared" si="5"/>
        <v>ดีเยี่ยม</v>
      </c>
      <c r="AK24" s="179">
        <f>IF(คุณลักษณะ!S24="","",คุณลักษณะ!S24)</f>
        <v>3</v>
      </c>
      <c r="AL24" s="180">
        <f>IF(คุณลักษณะ!T24="","",คุณลักษณะ!T24)</f>
        <v>3</v>
      </c>
      <c r="AM24" s="180">
        <f>IF(คุณลักษณะ!U24="","",คุณลักษณะ!U24)</f>
        <v>3</v>
      </c>
      <c r="AN24" s="191">
        <f t="shared" si="23"/>
        <v>9</v>
      </c>
      <c r="AO24" s="178">
        <f t="shared" si="24"/>
        <v>100</v>
      </c>
      <c r="AP24" s="183" t="str">
        <f t="shared" si="6"/>
        <v>ดีเยี่ยม</v>
      </c>
      <c r="AQ24" s="179">
        <f>IF(คุณลักษณะ!V24="","",คุณลักษณะ!V24)</f>
        <v>3</v>
      </c>
      <c r="AR24" s="180">
        <f>IF(คุณลักษณะ!W24="","",คุณลักษณะ!W24)</f>
        <v>3</v>
      </c>
      <c r="AS24" s="191">
        <f t="shared" si="28"/>
        <v>6</v>
      </c>
      <c r="AT24" s="174">
        <f t="shared" si="25"/>
        <v>100</v>
      </c>
      <c r="AU24" s="183" t="str">
        <f t="shared" si="7"/>
        <v>ดีเยี่ยม</v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>
        <f t="shared" si="10"/>
        <v>54</v>
      </c>
      <c r="BG24" s="197">
        <f t="shared" si="27"/>
        <v>100</v>
      </c>
      <c r="BH24" s="198">
        <f>IF(BG24="","",IF(นักเรียน!N24="ออก","---ย้าย---",VLOOKUP(BG24,grade2,5,TRUE)))</f>
        <v>3</v>
      </c>
      <c r="BI24" s="199" t="str">
        <f>IF(BG24="","",IF(นักเรียน!N24="ออก","---ย้าย---",VLOOKUP(BG24,grade2,4,TRUE)))</f>
        <v>ดีเยี่ยม</v>
      </c>
      <c r="BJ24" s="177" t="str">
        <f>IF(คุณลักษณะ!AF24="","",คุณลักษณะ!AF24)</f>
        <v/>
      </c>
      <c r="BK24" s="203"/>
    </row>
    <row r="25" spans="2:63" ht="15.75" customHeight="1">
      <c r="B25" s="178">
        <v>20</v>
      </c>
      <c r="C25" s="175" t="str">
        <f>IF(นักเรียน!C25="","",นักเรียน!C25)</f>
        <v>628</v>
      </c>
      <c r="D25" s="858" t="str">
        <f>IF(นักเรียน!E25="","",นักเรียน!E25)</f>
        <v>เด็กหญิงณัฐชา  มาตรรักษ์</v>
      </c>
      <c r="E25" s="859"/>
      <c r="F25" s="176">
        <f>IF(คุณลักษณะ!F25="","",คุณลักษณะ!F25)</f>
        <v>3</v>
      </c>
      <c r="G25" s="177">
        <f>IF(คุณลักษณะ!G25="","",คุณลักษณะ!G25)</f>
        <v>3</v>
      </c>
      <c r="H25" s="177">
        <f>IF(คุณลักษณะ!H25="","",คุณลักษณะ!H25)</f>
        <v>3</v>
      </c>
      <c r="I25" s="177">
        <f>IF(คุณลักษณะ!I25="","",คุณลักษณะ!I25)</f>
        <v>3</v>
      </c>
      <c r="J25" s="187">
        <f t="shared" si="11"/>
        <v>12</v>
      </c>
      <c r="K25" s="174">
        <f t="shared" si="12"/>
        <v>100</v>
      </c>
      <c r="L25" s="183" t="str">
        <f t="shared" si="0"/>
        <v>ดีเยี่ยม</v>
      </c>
      <c r="M25" s="176">
        <f>IF(คุณลักษณะ!J25="","",คุณลักษณะ!J25)</f>
        <v>3</v>
      </c>
      <c r="N25" s="177">
        <f>IF(คุณลักษณะ!K25="","",คุณลักษณะ!K25)</f>
        <v>3</v>
      </c>
      <c r="O25" s="191">
        <f t="shared" si="13"/>
        <v>6</v>
      </c>
      <c r="P25" s="174">
        <f t="shared" si="14"/>
        <v>100</v>
      </c>
      <c r="Q25" s="183" t="str">
        <f t="shared" si="1"/>
        <v>ดีเยี่ยม</v>
      </c>
      <c r="R25" s="179">
        <f>IF(คุณลักษณะ!L25="","",คุณลักษณะ!L25)</f>
        <v>3</v>
      </c>
      <c r="S25" s="191">
        <f t="shared" si="15"/>
        <v>3</v>
      </c>
      <c r="T25" s="174">
        <f t="shared" si="16"/>
        <v>100</v>
      </c>
      <c r="U25" s="183" t="str">
        <f t="shared" si="2"/>
        <v>ดีเยี่ยม</v>
      </c>
      <c r="V25" s="179">
        <f>IF(คุณลักษณะ!M25="","",คุณลักษณะ!M25)</f>
        <v>3</v>
      </c>
      <c r="W25" s="180">
        <f>IF(คุณลักษณะ!N25="","",คุณลักษณะ!N25)</f>
        <v>3</v>
      </c>
      <c r="X25" s="191">
        <f t="shared" si="17"/>
        <v>6</v>
      </c>
      <c r="Y25" s="174">
        <f t="shared" si="18"/>
        <v>100</v>
      </c>
      <c r="Z25" s="183" t="str">
        <f t="shared" si="3"/>
        <v>ดีเยี่ยม</v>
      </c>
      <c r="AA25" s="179">
        <f>IF(คุณลักษณะ!O25="","",คุณลักษณะ!O25)</f>
        <v>3</v>
      </c>
      <c r="AB25" s="180">
        <f>IF(คุณลักษณะ!P25="","",คุณลักษณะ!P25)</f>
        <v>3</v>
      </c>
      <c r="AC25" s="191">
        <f t="shared" si="19"/>
        <v>6</v>
      </c>
      <c r="AD25" s="174">
        <f t="shared" si="20"/>
        <v>100</v>
      </c>
      <c r="AE25" s="183" t="str">
        <f t="shared" si="4"/>
        <v>ดีเยี่ยม</v>
      </c>
      <c r="AF25" s="179">
        <f>IF(คุณลักษณะ!Q25="","",คุณลักษณะ!Q25)</f>
        <v>3</v>
      </c>
      <c r="AG25" s="180">
        <f>IF(คุณลักษณะ!R25="","",คุณลักษณะ!R25)</f>
        <v>3</v>
      </c>
      <c r="AH25" s="191">
        <f t="shared" si="21"/>
        <v>6</v>
      </c>
      <c r="AI25" s="178">
        <f t="shared" si="22"/>
        <v>100</v>
      </c>
      <c r="AJ25" s="183" t="str">
        <f t="shared" si="5"/>
        <v>ดีเยี่ยม</v>
      </c>
      <c r="AK25" s="179">
        <f>IF(คุณลักษณะ!S25="","",คุณลักษณะ!S25)</f>
        <v>3</v>
      </c>
      <c r="AL25" s="180">
        <f>IF(คุณลักษณะ!T25="","",คุณลักษณะ!T25)</f>
        <v>3</v>
      </c>
      <c r="AM25" s="180">
        <f>IF(คุณลักษณะ!U25="","",คุณลักษณะ!U25)</f>
        <v>3</v>
      </c>
      <c r="AN25" s="191">
        <f t="shared" si="23"/>
        <v>9</v>
      </c>
      <c r="AO25" s="178">
        <f t="shared" si="24"/>
        <v>100</v>
      </c>
      <c r="AP25" s="183" t="str">
        <f t="shared" si="6"/>
        <v>ดีเยี่ยม</v>
      </c>
      <c r="AQ25" s="179">
        <f>IF(คุณลักษณะ!V25="","",คุณลักษณะ!V25)</f>
        <v>3</v>
      </c>
      <c r="AR25" s="180">
        <f>IF(คุณลักษณะ!W25="","",คุณลักษณะ!W25)</f>
        <v>3</v>
      </c>
      <c r="AS25" s="191">
        <f t="shared" si="28"/>
        <v>6</v>
      </c>
      <c r="AT25" s="174">
        <f t="shared" si="25"/>
        <v>100</v>
      </c>
      <c r="AU25" s="183" t="str">
        <f t="shared" si="7"/>
        <v>ดีเยี่ยม</v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>
        <f t="shared" si="10"/>
        <v>54</v>
      </c>
      <c r="BG25" s="197">
        <f t="shared" si="27"/>
        <v>100</v>
      </c>
      <c r="BH25" s="198">
        <f>IF(BG25="","",IF(นักเรียน!N25="ออก","---ย้าย---",VLOOKUP(BG25,grade2,5,TRUE)))</f>
        <v>3</v>
      </c>
      <c r="BI25" s="199" t="str">
        <f>IF(BG25="","",IF(นักเรียน!N25="ออก","---ย้าย---",VLOOKUP(BG25,grade2,4,TRUE)))</f>
        <v>ดีเยี่ยม</v>
      </c>
      <c r="BJ25" s="177" t="str">
        <f>IF(คุณลักษณะ!AF25="","",คุณลักษณะ!AF25)</f>
        <v/>
      </c>
      <c r="BK25" s="203"/>
    </row>
    <row r="26" spans="2:63" ht="15.75" customHeight="1">
      <c r="B26" s="174">
        <v>21</v>
      </c>
      <c r="C26" s="175" t="str">
        <f>IF(นักเรียน!C26="","",นักเรียน!C26)</f>
        <v/>
      </c>
      <c r="D26" s="858" t="str">
        <f>IF(นักเรียน!E26="","",นักเรียน!E26)</f>
        <v/>
      </c>
      <c r="E26" s="859"/>
      <c r="F26" s="176" t="str">
        <f>IF(คุณลักษณะ!F26="","",คุณลักษณะ!F26)</f>
        <v/>
      </c>
      <c r="G26" s="177" t="str">
        <f>IF(คุณลักษณะ!G26="","",คุณลักษณะ!G26)</f>
        <v/>
      </c>
      <c r="H26" s="177" t="str">
        <f>IF(คุณลักษณะ!H26="","",คุณลักษณะ!H26)</f>
        <v/>
      </c>
      <c r="I26" s="177" t="str">
        <f>IF(คุณลักษณะ!I26="","",คุณลักษณะ!I26)</f>
        <v/>
      </c>
      <c r="J26" s="187" t="str">
        <f t="shared" si="11"/>
        <v/>
      </c>
      <c r="K26" s="174" t="str">
        <f t="shared" si="12"/>
        <v/>
      </c>
      <c r="L26" s="183" t="str">
        <f t="shared" si="0"/>
        <v/>
      </c>
      <c r="M26" s="176" t="str">
        <f>IF(คุณลักษณะ!J26="","",คุณลักษณะ!J26)</f>
        <v/>
      </c>
      <c r="N26" s="177" t="str">
        <f>IF(คุณลักษณะ!K26="","",คุณลักษณะ!K26)</f>
        <v/>
      </c>
      <c r="O26" s="191" t="str">
        <f t="shared" si="13"/>
        <v/>
      </c>
      <c r="P26" s="174" t="str">
        <f t="shared" si="14"/>
        <v/>
      </c>
      <c r="Q26" s="183" t="str">
        <f t="shared" si="1"/>
        <v/>
      </c>
      <c r="R26" s="179" t="str">
        <f>IF(คุณลักษณะ!L26="","",คุณลักษณะ!L26)</f>
        <v/>
      </c>
      <c r="S26" s="191" t="str">
        <f t="shared" si="15"/>
        <v/>
      </c>
      <c r="T26" s="174" t="str">
        <f t="shared" si="16"/>
        <v/>
      </c>
      <c r="U26" s="183" t="str">
        <f t="shared" si="2"/>
        <v/>
      </c>
      <c r="V26" s="179" t="str">
        <f>IF(คุณลักษณะ!M26="","",คุณลักษณะ!M26)</f>
        <v/>
      </c>
      <c r="W26" s="180" t="str">
        <f>IF(คุณลักษณะ!N26="","",คุณลักษณะ!N26)</f>
        <v/>
      </c>
      <c r="X26" s="191" t="str">
        <f t="shared" si="17"/>
        <v/>
      </c>
      <c r="Y26" s="174" t="str">
        <f t="shared" si="18"/>
        <v/>
      </c>
      <c r="Z26" s="183" t="str">
        <f t="shared" si="3"/>
        <v/>
      </c>
      <c r="AA26" s="179" t="str">
        <f>IF(คุณลักษณะ!O26="","",คุณลักษณะ!O26)</f>
        <v/>
      </c>
      <c r="AB26" s="180" t="str">
        <f>IF(คุณลักษณะ!P26="","",คุณลักษณะ!P26)</f>
        <v/>
      </c>
      <c r="AC26" s="191" t="str">
        <f t="shared" si="19"/>
        <v/>
      </c>
      <c r="AD26" s="174" t="str">
        <f t="shared" si="20"/>
        <v/>
      </c>
      <c r="AE26" s="183" t="str">
        <f t="shared" si="4"/>
        <v/>
      </c>
      <c r="AF26" s="179" t="str">
        <f>IF(คุณลักษณะ!Q26="","",คุณลักษณะ!Q26)</f>
        <v/>
      </c>
      <c r="AG26" s="180" t="str">
        <f>IF(คุณลักษณะ!R26="","",คุณลักษณะ!R26)</f>
        <v/>
      </c>
      <c r="AH26" s="191" t="str">
        <f t="shared" si="21"/>
        <v/>
      </c>
      <c r="AI26" s="178" t="str">
        <f t="shared" si="22"/>
        <v/>
      </c>
      <c r="AJ26" s="183" t="str">
        <f t="shared" si="5"/>
        <v/>
      </c>
      <c r="AK26" s="179" t="str">
        <f>IF(คุณลักษณะ!S26="","",คุณลักษณะ!S26)</f>
        <v/>
      </c>
      <c r="AL26" s="180" t="str">
        <f>IF(คุณลักษณะ!T26="","",คุณลักษณะ!T26)</f>
        <v/>
      </c>
      <c r="AM26" s="180" t="str">
        <f>IF(คุณลักษณะ!U26="","",คุณลักษณะ!U26)</f>
        <v/>
      </c>
      <c r="AN26" s="191" t="str">
        <f t="shared" si="23"/>
        <v/>
      </c>
      <c r="AO26" s="178" t="str">
        <f t="shared" si="24"/>
        <v/>
      </c>
      <c r="AP26" s="183" t="str">
        <f t="shared" si="6"/>
        <v/>
      </c>
      <c r="AQ26" s="179" t="str">
        <f>IF(คุณลักษณะ!V26="","",คุณลักษณะ!V26)</f>
        <v/>
      </c>
      <c r="AR26" s="180" t="str">
        <f>IF(คุณลักษณะ!W26="","",คุณลักษณะ!W26)</f>
        <v/>
      </c>
      <c r="AS26" s="191" t="str">
        <f t="shared" si="28"/>
        <v/>
      </c>
      <c r="AT26" s="174" t="str">
        <f t="shared" si="25"/>
        <v/>
      </c>
      <c r="AU26" s="183" t="str">
        <f t="shared" si="7"/>
        <v/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 t="str">
        <f t="shared" si="10"/>
        <v/>
      </c>
      <c r="BG26" s="197" t="str">
        <f t="shared" si="27"/>
        <v/>
      </c>
      <c r="BH26" s="198" t="str">
        <f>IF(BG26="","",IF(นักเรียน!N26="ออก","---ย้าย---",VLOOKUP(BG26,grade2,5,TRUE)))</f>
        <v/>
      </c>
      <c r="BI26" s="199" t="str">
        <f>IF(BG26="","",IF(นักเรียน!N26="ออก","---ย้าย---",VLOOKUP(BG26,grade2,4,TRUE)))</f>
        <v/>
      </c>
      <c r="BJ26" s="177" t="str">
        <f>IF(คุณลักษณะ!AF26="","",คุณลักษณะ!AF26)</f>
        <v/>
      </c>
      <c r="BK26" s="203"/>
    </row>
    <row r="27" spans="2:63" ht="15.75" customHeight="1">
      <c r="B27" s="178">
        <v>22</v>
      </c>
      <c r="C27" s="175" t="str">
        <f>IF(นักเรียน!C27="","",นักเรียน!C27)</f>
        <v/>
      </c>
      <c r="D27" s="858" t="str">
        <f>IF(นักเรียน!E27="","",นักเรียน!E27)</f>
        <v/>
      </c>
      <c r="E27" s="859"/>
      <c r="F27" s="176" t="str">
        <f>IF(คุณลักษณะ!F27="","",คุณลักษณะ!F27)</f>
        <v/>
      </c>
      <c r="G27" s="177" t="str">
        <f>IF(คุณลักษณะ!G27="","",คุณลักษณะ!G27)</f>
        <v/>
      </c>
      <c r="H27" s="177" t="str">
        <f>IF(คุณลักษณะ!H27="","",คุณลักษณะ!H27)</f>
        <v/>
      </c>
      <c r="I27" s="177" t="str">
        <f>IF(คุณลักษณะ!I27="","",คุณลักษณะ!I27)</f>
        <v/>
      </c>
      <c r="J27" s="187" t="str">
        <f t="shared" si="11"/>
        <v/>
      </c>
      <c r="K27" s="174" t="str">
        <f t="shared" si="12"/>
        <v/>
      </c>
      <c r="L27" s="183" t="str">
        <f t="shared" si="0"/>
        <v/>
      </c>
      <c r="M27" s="176" t="str">
        <f>IF(คุณลักษณะ!J27="","",คุณลักษณะ!J27)</f>
        <v/>
      </c>
      <c r="N27" s="177" t="str">
        <f>IF(คุณลักษณะ!K27="","",คุณลักษณะ!K27)</f>
        <v/>
      </c>
      <c r="O27" s="191" t="str">
        <f t="shared" si="13"/>
        <v/>
      </c>
      <c r="P27" s="174" t="str">
        <f t="shared" si="14"/>
        <v/>
      </c>
      <c r="Q27" s="183" t="str">
        <f t="shared" si="1"/>
        <v/>
      </c>
      <c r="R27" s="179" t="str">
        <f>IF(คุณลักษณะ!L27="","",คุณลักษณะ!L27)</f>
        <v/>
      </c>
      <c r="S27" s="191" t="str">
        <f t="shared" si="15"/>
        <v/>
      </c>
      <c r="T27" s="174" t="str">
        <f t="shared" si="16"/>
        <v/>
      </c>
      <c r="U27" s="183" t="str">
        <f t="shared" si="2"/>
        <v/>
      </c>
      <c r="V27" s="179" t="str">
        <f>IF(คุณลักษณะ!M27="","",คุณลักษณะ!M27)</f>
        <v/>
      </c>
      <c r="W27" s="180" t="str">
        <f>IF(คุณลักษณะ!N27="","",คุณลักษณะ!N27)</f>
        <v/>
      </c>
      <c r="X27" s="191" t="str">
        <f t="shared" si="17"/>
        <v/>
      </c>
      <c r="Y27" s="174" t="str">
        <f t="shared" si="18"/>
        <v/>
      </c>
      <c r="Z27" s="183" t="str">
        <f t="shared" si="3"/>
        <v/>
      </c>
      <c r="AA27" s="179" t="str">
        <f>IF(คุณลักษณะ!O27="","",คุณลักษณะ!O27)</f>
        <v/>
      </c>
      <c r="AB27" s="180" t="str">
        <f>IF(คุณลักษณะ!P27="","",คุณลักษณะ!P27)</f>
        <v/>
      </c>
      <c r="AC27" s="191" t="str">
        <f t="shared" si="19"/>
        <v/>
      </c>
      <c r="AD27" s="174" t="str">
        <f t="shared" si="20"/>
        <v/>
      </c>
      <c r="AE27" s="183" t="str">
        <f t="shared" si="4"/>
        <v/>
      </c>
      <c r="AF27" s="179" t="str">
        <f>IF(คุณลักษณะ!Q27="","",คุณลักษณะ!Q27)</f>
        <v/>
      </c>
      <c r="AG27" s="180" t="str">
        <f>IF(คุณลักษณะ!R27="","",คุณลักษณะ!R27)</f>
        <v/>
      </c>
      <c r="AH27" s="191" t="str">
        <f t="shared" si="21"/>
        <v/>
      </c>
      <c r="AI27" s="178" t="str">
        <f t="shared" si="22"/>
        <v/>
      </c>
      <c r="AJ27" s="183" t="str">
        <f t="shared" si="5"/>
        <v/>
      </c>
      <c r="AK27" s="179" t="str">
        <f>IF(คุณลักษณะ!S27="","",คุณลักษณะ!S27)</f>
        <v/>
      </c>
      <c r="AL27" s="180" t="str">
        <f>IF(คุณลักษณะ!T27="","",คุณลักษณะ!T27)</f>
        <v/>
      </c>
      <c r="AM27" s="180" t="str">
        <f>IF(คุณลักษณะ!U27="","",คุณลักษณะ!U27)</f>
        <v/>
      </c>
      <c r="AN27" s="191" t="str">
        <f t="shared" si="23"/>
        <v/>
      </c>
      <c r="AO27" s="178" t="str">
        <f t="shared" si="24"/>
        <v/>
      </c>
      <c r="AP27" s="183" t="str">
        <f t="shared" si="6"/>
        <v/>
      </c>
      <c r="AQ27" s="179" t="str">
        <f>IF(คุณลักษณะ!V27="","",คุณลักษณะ!V27)</f>
        <v/>
      </c>
      <c r="AR27" s="180" t="str">
        <f>IF(คุณลักษณะ!W27="","",คุณลักษณะ!W27)</f>
        <v/>
      </c>
      <c r="AS27" s="191" t="str">
        <f t="shared" si="28"/>
        <v/>
      </c>
      <c r="AT27" s="174" t="str">
        <f t="shared" si="25"/>
        <v/>
      </c>
      <c r="AU27" s="183" t="str">
        <f t="shared" si="7"/>
        <v/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 t="str">
        <f t="shared" si="10"/>
        <v/>
      </c>
      <c r="BG27" s="197" t="str">
        <f t="shared" si="27"/>
        <v/>
      </c>
      <c r="BH27" s="198" t="str">
        <f>IF(BG27="","",IF(นักเรียน!N27="ออก","---ย้าย---",VLOOKUP(BG27,grade2,5,TRUE)))</f>
        <v/>
      </c>
      <c r="BI27" s="199" t="str">
        <f>IF(BG27="","",IF(นักเรียน!N27="ออก","---ย้าย---",VLOOKUP(BG27,grade2,4,TRUE)))</f>
        <v/>
      </c>
      <c r="BJ27" s="177" t="str">
        <f>IF(คุณลักษณะ!AF27="","",คุณลักษณะ!AF27)</f>
        <v/>
      </c>
      <c r="BK27" s="203"/>
    </row>
    <row r="28" spans="2:63" ht="15.75" customHeight="1">
      <c r="B28" s="178">
        <v>23</v>
      </c>
      <c r="C28" s="175" t="str">
        <f>IF(นักเรียน!C28="","",นักเรียน!C28)</f>
        <v/>
      </c>
      <c r="D28" s="858" t="str">
        <f>IF(นักเรียน!E28="","",นักเรียน!E28)</f>
        <v/>
      </c>
      <c r="E28" s="859"/>
      <c r="F28" s="176" t="str">
        <f>IF(คุณลักษณะ!F28="","",คุณลักษณะ!F28)</f>
        <v/>
      </c>
      <c r="G28" s="177" t="str">
        <f>IF(คุณลักษณะ!G28="","",คุณลักษณะ!G28)</f>
        <v/>
      </c>
      <c r="H28" s="177" t="str">
        <f>IF(คุณลักษณะ!H28="","",คุณลักษณะ!H28)</f>
        <v/>
      </c>
      <c r="I28" s="177" t="str">
        <f>IF(คุณลักษณะ!I28="","",คุณลักษณะ!I28)</f>
        <v/>
      </c>
      <c r="J28" s="187" t="str">
        <f t="shared" si="11"/>
        <v/>
      </c>
      <c r="K28" s="174" t="str">
        <f t="shared" si="12"/>
        <v/>
      </c>
      <c r="L28" s="183" t="str">
        <f t="shared" si="0"/>
        <v/>
      </c>
      <c r="M28" s="176" t="str">
        <f>IF(คุณลักษณะ!J28="","",คุณลักษณะ!J28)</f>
        <v/>
      </c>
      <c r="N28" s="177" t="str">
        <f>IF(คุณลักษณะ!K28="","",คุณลักษณะ!K28)</f>
        <v/>
      </c>
      <c r="O28" s="191" t="str">
        <f t="shared" si="13"/>
        <v/>
      </c>
      <c r="P28" s="174" t="str">
        <f t="shared" si="14"/>
        <v/>
      </c>
      <c r="Q28" s="183" t="str">
        <f t="shared" si="1"/>
        <v/>
      </c>
      <c r="R28" s="179" t="str">
        <f>IF(คุณลักษณะ!L28="","",คุณลักษณะ!L28)</f>
        <v/>
      </c>
      <c r="S28" s="191" t="str">
        <f t="shared" si="15"/>
        <v/>
      </c>
      <c r="T28" s="174" t="str">
        <f t="shared" si="16"/>
        <v/>
      </c>
      <c r="U28" s="183" t="str">
        <f t="shared" si="2"/>
        <v/>
      </c>
      <c r="V28" s="179" t="str">
        <f>IF(คุณลักษณะ!M28="","",คุณลักษณะ!M28)</f>
        <v/>
      </c>
      <c r="W28" s="180" t="str">
        <f>IF(คุณลักษณะ!N28="","",คุณลักษณะ!N28)</f>
        <v/>
      </c>
      <c r="X28" s="191" t="str">
        <f t="shared" si="17"/>
        <v/>
      </c>
      <c r="Y28" s="174" t="str">
        <f t="shared" si="18"/>
        <v/>
      </c>
      <c r="Z28" s="183" t="str">
        <f t="shared" si="3"/>
        <v/>
      </c>
      <c r="AA28" s="179" t="str">
        <f>IF(คุณลักษณะ!O28="","",คุณลักษณะ!O28)</f>
        <v/>
      </c>
      <c r="AB28" s="180" t="str">
        <f>IF(คุณลักษณะ!P28="","",คุณลักษณะ!P28)</f>
        <v/>
      </c>
      <c r="AC28" s="191" t="str">
        <f t="shared" si="19"/>
        <v/>
      </c>
      <c r="AD28" s="174" t="str">
        <f t="shared" si="20"/>
        <v/>
      </c>
      <c r="AE28" s="183" t="str">
        <f t="shared" si="4"/>
        <v/>
      </c>
      <c r="AF28" s="179" t="str">
        <f>IF(คุณลักษณะ!Q28="","",คุณลักษณะ!Q28)</f>
        <v/>
      </c>
      <c r="AG28" s="180" t="str">
        <f>IF(คุณลักษณะ!R28="","",คุณลักษณะ!R28)</f>
        <v/>
      </c>
      <c r="AH28" s="191" t="str">
        <f t="shared" si="21"/>
        <v/>
      </c>
      <c r="AI28" s="178" t="str">
        <f t="shared" si="22"/>
        <v/>
      </c>
      <c r="AJ28" s="183" t="str">
        <f t="shared" si="5"/>
        <v/>
      </c>
      <c r="AK28" s="179" t="str">
        <f>IF(คุณลักษณะ!S28="","",คุณลักษณะ!S28)</f>
        <v/>
      </c>
      <c r="AL28" s="180" t="str">
        <f>IF(คุณลักษณะ!T28="","",คุณลักษณะ!T28)</f>
        <v/>
      </c>
      <c r="AM28" s="180" t="str">
        <f>IF(คุณลักษณะ!U28="","",คุณลักษณะ!U28)</f>
        <v/>
      </c>
      <c r="AN28" s="191" t="str">
        <f t="shared" si="23"/>
        <v/>
      </c>
      <c r="AO28" s="178" t="str">
        <f t="shared" si="24"/>
        <v/>
      </c>
      <c r="AP28" s="183" t="str">
        <f t="shared" si="6"/>
        <v/>
      </c>
      <c r="AQ28" s="179" t="str">
        <f>IF(คุณลักษณะ!V28="","",คุณลักษณะ!V28)</f>
        <v/>
      </c>
      <c r="AR28" s="180" t="str">
        <f>IF(คุณลักษณะ!W28="","",คุณลักษณะ!W28)</f>
        <v/>
      </c>
      <c r="AS28" s="191" t="str">
        <f t="shared" si="28"/>
        <v/>
      </c>
      <c r="AT28" s="174" t="str">
        <f t="shared" si="25"/>
        <v/>
      </c>
      <c r="AU28" s="183" t="str">
        <f t="shared" si="7"/>
        <v/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 t="str">
        <f t="shared" si="10"/>
        <v/>
      </c>
      <c r="BG28" s="197" t="str">
        <f t="shared" si="27"/>
        <v/>
      </c>
      <c r="BH28" s="198" t="str">
        <f>IF(BG28="","",IF(นักเรียน!N28="ออก","---ย้าย---",VLOOKUP(BG28,grade2,5,TRUE)))</f>
        <v/>
      </c>
      <c r="BI28" s="199" t="str">
        <f>IF(BG28="","",IF(นักเรียน!N28="ออก","---ย้าย---",VLOOKUP(BG28,grade2,4,TRUE)))</f>
        <v/>
      </c>
      <c r="BJ28" s="177" t="str">
        <f>IF(คุณลักษณะ!AF28="","",คุณลักษณะ!AF28)</f>
        <v/>
      </c>
      <c r="BK28" s="203"/>
    </row>
    <row r="29" spans="2:63" ht="15.75" customHeight="1">
      <c r="B29" s="178">
        <v>24</v>
      </c>
      <c r="C29" s="175" t="str">
        <f>IF(นักเรียน!C29="","",นักเรียน!C29)</f>
        <v/>
      </c>
      <c r="D29" s="858" t="str">
        <f>IF(นักเรียน!E29="","",นักเรียน!E29)</f>
        <v/>
      </c>
      <c r="E29" s="859"/>
      <c r="F29" s="176" t="str">
        <f>IF(คุณลักษณะ!F29="","",คุณลักษณะ!F29)</f>
        <v/>
      </c>
      <c r="G29" s="177" t="str">
        <f>IF(คุณลักษณะ!G29="","",คุณลักษณะ!G29)</f>
        <v/>
      </c>
      <c r="H29" s="177" t="str">
        <f>IF(คุณลักษณะ!H29="","",คุณลักษณะ!H29)</f>
        <v/>
      </c>
      <c r="I29" s="177" t="str">
        <f>IF(คุณลักษณะ!I29="","",คุณลักษณะ!I29)</f>
        <v/>
      </c>
      <c r="J29" s="187" t="str">
        <f t="shared" si="11"/>
        <v/>
      </c>
      <c r="K29" s="174" t="str">
        <f t="shared" si="12"/>
        <v/>
      </c>
      <c r="L29" s="183" t="str">
        <f t="shared" si="0"/>
        <v/>
      </c>
      <c r="M29" s="176" t="str">
        <f>IF(คุณลักษณะ!J29="","",คุณลักษณะ!J29)</f>
        <v/>
      </c>
      <c r="N29" s="177" t="str">
        <f>IF(คุณลักษณะ!K29="","",คุณลักษณะ!K29)</f>
        <v/>
      </c>
      <c r="O29" s="191" t="str">
        <f t="shared" si="13"/>
        <v/>
      </c>
      <c r="P29" s="174" t="str">
        <f t="shared" si="14"/>
        <v/>
      </c>
      <c r="Q29" s="183" t="str">
        <f t="shared" si="1"/>
        <v/>
      </c>
      <c r="R29" s="179" t="str">
        <f>IF(คุณลักษณะ!L29="","",คุณลักษณะ!L29)</f>
        <v/>
      </c>
      <c r="S29" s="191" t="str">
        <f t="shared" si="15"/>
        <v/>
      </c>
      <c r="T29" s="174" t="str">
        <f t="shared" si="16"/>
        <v/>
      </c>
      <c r="U29" s="183" t="str">
        <f t="shared" si="2"/>
        <v/>
      </c>
      <c r="V29" s="179" t="str">
        <f>IF(คุณลักษณะ!M29="","",คุณลักษณะ!M29)</f>
        <v/>
      </c>
      <c r="W29" s="180" t="str">
        <f>IF(คุณลักษณะ!N29="","",คุณลักษณะ!N29)</f>
        <v/>
      </c>
      <c r="X29" s="191" t="str">
        <f t="shared" si="17"/>
        <v/>
      </c>
      <c r="Y29" s="174" t="str">
        <f t="shared" si="18"/>
        <v/>
      </c>
      <c r="Z29" s="183" t="str">
        <f t="shared" si="3"/>
        <v/>
      </c>
      <c r="AA29" s="179" t="str">
        <f>IF(คุณลักษณะ!O29="","",คุณลักษณะ!O29)</f>
        <v/>
      </c>
      <c r="AB29" s="180" t="str">
        <f>IF(คุณลักษณะ!P29="","",คุณลักษณะ!P29)</f>
        <v/>
      </c>
      <c r="AC29" s="191" t="str">
        <f t="shared" si="19"/>
        <v/>
      </c>
      <c r="AD29" s="174" t="str">
        <f t="shared" si="20"/>
        <v/>
      </c>
      <c r="AE29" s="183" t="str">
        <f t="shared" si="4"/>
        <v/>
      </c>
      <c r="AF29" s="179" t="str">
        <f>IF(คุณลักษณะ!Q29="","",คุณลักษณะ!Q29)</f>
        <v/>
      </c>
      <c r="AG29" s="180" t="str">
        <f>IF(คุณลักษณะ!R29="","",คุณลักษณะ!R29)</f>
        <v/>
      </c>
      <c r="AH29" s="191" t="str">
        <f t="shared" si="21"/>
        <v/>
      </c>
      <c r="AI29" s="178" t="str">
        <f t="shared" si="22"/>
        <v/>
      </c>
      <c r="AJ29" s="183" t="str">
        <f t="shared" si="5"/>
        <v/>
      </c>
      <c r="AK29" s="179" t="str">
        <f>IF(คุณลักษณะ!S29="","",คุณลักษณะ!S29)</f>
        <v/>
      </c>
      <c r="AL29" s="180" t="str">
        <f>IF(คุณลักษณะ!T29="","",คุณลักษณะ!T29)</f>
        <v/>
      </c>
      <c r="AM29" s="180" t="str">
        <f>IF(คุณลักษณะ!U29="","",คุณลักษณะ!U29)</f>
        <v/>
      </c>
      <c r="AN29" s="191" t="str">
        <f t="shared" si="23"/>
        <v/>
      </c>
      <c r="AO29" s="178" t="str">
        <f t="shared" si="24"/>
        <v/>
      </c>
      <c r="AP29" s="183" t="str">
        <f t="shared" si="6"/>
        <v/>
      </c>
      <c r="AQ29" s="179" t="str">
        <f>IF(คุณลักษณะ!V29="","",คุณลักษณะ!V29)</f>
        <v/>
      </c>
      <c r="AR29" s="180" t="str">
        <f>IF(คุณลักษณะ!W29="","",คุณลักษณะ!W29)</f>
        <v/>
      </c>
      <c r="AS29" s="191" t="str">
        <f t="shared" si="28"/>
        <v/>
      </c>
      <c r="AT29" s="174" t="str">
        <f t="shared" si="25"/>
        <v/>
      </c>
      <c r="AU29" s="183" t="str">
        <f t="shared" si="7"/>
        <v/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 t="str">
        <f t="shared" si="10"/>
        <v/>
      </c>
      <c r="BG29" s="197" t="str">
        <f t="shared" si="27"/>
        <v/>
      </c>
      <c r="BH29" s="198" t="str">
        <f>IF(BG29="","",IF(นักเรียน!N29="ออก","---ย้าย---",VLOOKUP(BG29,grade2,5,TRUE)))</f>
        <v/>
      </c>
      <c r="BI29" s="199" t="str">
        <f>IF(BG29="","",IF(นักเรียน!N29="ออก","---ย้าย---",VLOOKUP(BG29,grade2,4,TRUE)))</f>
        <v/>
      </c>
      <c r="BJ29" s="177" t="str">
        <f>IF(คุณลักษณะ!AF29="","",คุณลักษณะ!AF29)</f>
        <v/>
      </c>
      <c r="BK29" s="203"/>
    </row>
    <row r="30" spans="2:63" ht="15.75" customHeight="1">
      <c r="B30" s="174">
        <v>25</v>
      </c>
      <c r="C30" s="175" t="str">
        <f>IF(นักเรียน!C30="","",นักเรียน!C30)</f>
        <v/>
      </c>
      <c r="D30" s="858" t="str">
        <f>IF(นักเรียน!E30="","",นักเรียน!E30)</f>
        <v/>
      </c>
      <c r="E30" s="859"/>
      <c r="F30" s="176" t="str">
        <f>IF(คุณลักษณะ!F30="","",คุณลักษณะ!F30)</f>
        <v/>
      </c>
      <c r="G30" s="177" t="str">
        <f>IF(คุณลักษณะ!G30="","",คุณลักษณะ!G30)</f>
        <v/>
      </c>
      <c r="H30" s="177" t="str">
        <f>IF(คุณลักษณะ!H30="","",คุณลักษณะ!H30)</f>
        <v/>
      </c>
      <c r="I30" s="177" t="str">
        <f>IF(คุณลักษณะ!I30="","",คุณลักษณะ!I30)</f>
        <v/>
      </c>
      <c r="J30" s="187" t="str">
        <f t="shared" si="11"/>
        <v/>
      </c>
      <c r="K30" s="174" t="str">
        <f t="shared" si="12"/>
        <v/>
      </c>
      <c r="L30" s="183" t="str">
        <f t="shared" si="0"/>
        <v/>
      </c>
      <c r="M30" s="176" t="str">
        <f>IF(คุณลักษณะ!J30="","",คุณลักษณะ!J30)</f>
        <v/>
      </c>
      <c r="N30" s="177" t="str">
        <f>IF(คุณลักษณะ!K30="","",คุณลักษณะ!K30)</f>
        <v/>
      </c>
      <c r="O30" s="191" t="str">
        <f t="shared" si="13"/>
        <v/>
      </c>
      <c r="P30" s="174" t="str">
        <f t="shared" si="14"/>
        <v/>
      </c>
      <c r="Q30" s="183" t="str">
        <f t="shared" si="1"/>
        <v/>
      </c>
      <c r="R30" s="179" t="str">
        <f>IF(คุณลักษณะ!L30="","",คุณลักษณะ!L30)</f>
        <v/>
      </c>
      <c r="S30" s="191" t="str">
        <f t="shared" si="15"/>
        <v/>
      </c>
      <c r="T30" s="174" t="str">
        <f t="shared" si="16"/>
        <v/>
      </c>
      <c r="U30" s="183" t="str">
        <f t="shared" si="2"/>
        <v/>
      </c>
      <c r="V30" s="179" t="str">
        <f>IF(คุณลักษณะ!M30="","",คุณลักษณะ!M30)</f>
        <v/>
      </c>
      <c r="W30" s="180" t="str">
        <f>IF(คุณลักษณะ!N30="","",คุณลักษณะ!N30)</f>
        <v/>
      </c>
      <c r="X30" s="191" t="str">
        <f t="shared" si="17"/>
        <v/>
      </c>
      <c r="Y30" s="174" t="str">
        <f t="shared" si="18"/>
        <v/>
      </c>
      <c r="Z30" s="183" t="str">
        <f t="shared" si="3"/>
        <v/>
      </c>
      <c r="AA30" s="179" t="str">
        <f>IF(คุณลักษณะ!O30="","",คุณลักษณะ!O30)</f>
        <v/>
      </c>
      <c r="AB30" s="180" t="str">
        <f>IF(คุณลักษณะ!P30="","",คุณลักษณะ!P30)</f>
        <v/>
      </c>
      <c r="AC30" s="191" t="str">
        <f t="shared" si="19"/>
        <v/>
      </c>
      <c r="AD30" s="174" t="str">
        <f t="shared" si="20"/>
        <v/>
      </c>
      <c r="AE30" s="183" t="str">
        <f t="shared" si="4"/>
        <v/>
      </c>
      <c r="AF30" s="179" t="str">
        <f>IF(คุณลักษณะ!Q30="","",คุณลักษณะ!Q30)</f>
        <v/>
      </c>
      <c r="AG30" s="180" t="str">
        <f>IF(คุณลักษณะ!R30="","",คุณลักษณะ!R30)</f>
        <v/>
      </c>
      <c r="AH30" s="191" t="str">
        <f t="shared" si="21"/>
        <v/>
      </c>
      <c r="AI30" s="178" t="str">
        <f t="shared" si="22"/>
        <v/>
      </c>
      <c r="AJ30" s="183" t="str">
        <f t="shared" si="5"/>
        <v/>
      </c>
      <c r="AK30" s="179" t="str">
        <f>IF(คุณลักษณะ!S30="","",คุณลักษณะ!S30)</f>
        <v/>
      </c>
      <c r="AL30" s="180" t="str">
        <f>IF(คุณลักษณะ!T30="","",คุณลักษณะ!T30)</f>
        <v/>
      </c>
      <c r="AM30" s="180" t="str">
        <f>IF(คุณลักษณะ!U30="","",คุณลักษณะ!U30)</f>
        <v/>
      </c>
      <c r="AN30" s="191" t="str">
        <f t="shared" si="23"/>
        <v/>
      </c>
      <c r="AO30" s="178" t="str">
        <f t="shared" si="24"/>
        <v/>
      </c>
      <c r="AP30" s="183" t="str">
        <f t="shared" si="6"/>
        <v/>
      </c>
      <c r="AQ30" s="179" t="str">
        <f>IF(คุณลักษณะ!V30="","",คุณลักษณะ!V30)</f>
        <v/>
      </c>
      <c r="AR30" s="180" t="str">
        <f>IF(คุณลักษณะ!W30="","",คุณลักษณะ!W30)</f>
        <v/>
      </c>
      <c r="AS30" s="191" t="str">
        <f t="shared" si="28"/>
        <v/>
      </c>
      <c r="AT30" s="174" t="str">
        <f t="shared" si="25"/>
        <v/>
      </c>
      <c r="AU30" s="183" t="str">
        <f t="shared" si="7"/>
        <v/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 t="str">
        <f t="shared" si="10"/>
        <v/>
      </c>
      <c r="BG30" s="197" t="str">
        <f t="shared" si="27"/>
        <v/>
      </c>
      <c r="BH30" s="198" t="str">
        <f>IF(BG30="","",IF(นักเรียน!N30="ออก","---ย้าย---",VLOOKUP(BG30,grade2,5,TRUE)))</f>
        <v/>
      </c>
      <c r="BI30" s="199" t="str">
        <f>IF(BG30="","",IF(นักเรียน!N30="ออก","---ย้าย---",VLOOKUP(BG30,grade2,4,TRUE)))</f>
        <v/>
      </c>
      <c r="BJ30" s="177" t="str">
        <f>IF(คุณลักษณะ!AF30="","",คุณลักษณะ!AF30)</f>
        <v/>
      </c>
      <c r="BK30" s="203"/>
    </row>
    <row r="31" spans="2:63" ht="15.75" customHeight="1">
      <c r="B31" s="178">
        <v>26</v>
      </c>
      <c r="C31" s="175" t="str">
        <f>IF(นักเรียน!C31="","",นักเรียน!C31)</f>
        <v/>
      </c>
      <c r="D31" s="858" t="str">
        <f>IF(นักเรียน!E31="","",นักเรียน!E31)</f>
        <v/>
      </c>
      <c r="E31" s="859"/>
      <c r="F31" s="176" t="str">
        <f>IF(คุณลักษณะ!F31="","",คุณลักษณะ!F31)</f>
        <v/>
      </c>
      <c r="G31" s="177" t="str">
        <f>IF(คุณลักษณะ!G31="","",คุณลักษณะ!G31)</f>
        <v/>
      </c>
      <c r="H31" s="177" t="str">
        <f>IF(คุณลักษณะ!H31="","",คุณลักษณะ!H31)</f>
        <v/>
      </c>
      <c r="I31" s="177" t="str">
        <f>IF(คุณลักษณะ!I31="","",คุณลักษณะ!I31)</f>
        <v/>
      </c>
      <c r="J31" s="187" t="str">
        <f t="shared" si="11"/>
        <v/>
      </c>
      <c r="K31" s="174" t="str">
        <f t="shared" si="12"/>
        <v/>
      </c>
      <c r="L31" s="183" t="str">
        <f t="shared" si="0"/>
        <v/>
      </c>
      <c r="M31" s="176" t="str">
        <f>IF(คุณลักษณะ!J31="","",คุณลักษณะ!J31)</f>
        <v/>
      </c>
      <c r="N31" s="177" t="str">
        <f>IF(คุณลักษณะ!K31="","",คุณลักษณะ!K31)</f>
        <v/>
      </c>
      <c r="O31" s="191" t="str">
        <f t="shared" si="13"/>
        <v/>
      </c>
      <c r="P31" s="174" t="str">
        <f t="shared" si="14"/>
        <v/>
      </c>
      <c r="Q31" s="183" t="str">
        <f t="shared" si="1"/>
        <v/>
      </c>
      <c r="R31" s="179" t="str">
        <f>IF(คุณลักษณะ!L31="","",คุณลักษณะ!L31)</f>
        <v/>
      </c>
      <c r="S31" s="191" t="str">
        <f t="shared" si="15"/>
        <v/>
      </c>
      <c r="T31" s="174" t="str">
        <f t="shared" si="16"/>
        <v/>
      </c>
      <c r="U31" s="183" t="str">
        <f t="shared" si="2"/>
        <v/>
      </c>
      <c r="V31" s="179" t="str">
        <f>IF(คุณลักษณะ!M31="","",คุณลักษณะ!M31)</f>
        <v/>
      </c>
      <c r="W31" s="180" t="str">
        <f>IF(คุณลักษณะ!N31="","",คุณลักษณะ!N31)</f>
        <v/>
      </c>
      <c r="X31" s="191" t="str">
        <f t="shared" si="17"/>
        <v/>
      </c>
      <c r="Y31" s="174" t="str">
        <f t="shared" si="18"/>
        <v/>
      </c>
      <c r="Z31" s="183" t="str">
        <f t="shared" si="3"/>
        <v/>
      </c>
      <c r="AA31" s="179" t="str">
        <f>IF(คุณลักษณะ!O31="","",คุณลักษณะ!O31)</f>
        <v/>
      </c>
      <c r="AB31" s="180" t="str">
        <f>IF(คุณลักษณะ!P31="","",คุณลักษณะ!P31)</f>
        <v/>
      </c>
      <c r="AC31" s="191" t="str">
        <f t="shared" si="19"/>
        <v/>
      </c>
      <c r="AD31" s="174" t="str">
        <f t="shared" si="20"/>
        <v/>
      </c>
      <c r="AE31" s="183" t="str">
        <f t="shared" si="4"/>
        <v/>
      </c>
      <c r="AF31" s="179" t="str">
        <f>IF(คุณลักษณะ!Q31="","",คุณลักษณะ!Q31)</f>
        <v/>
      </c>
      <c r="AG31" s="180" t="str">
        <f>IF(คุณลักษณะ!R31="","",คุณลักษณะ!R31)</f>
        <v/>
      </c>
      <c r="AH31" s="191" t="str">
        <f t="shared" si="21"/>
        <v/>
      </c>
      <c r="AI31" s="178" t="str">
        <f t="shared" si="22"/>
        <v/>
      </c>
      <c r="AJ31" s="183" t="str">
        <f t="shared" si="5"/>
        <v/>
      </c>
      <c r="AK31" s="179" t="str">
        <f>IF(คุณลักษณะ!S31="","",คุณลักษณะ!S31)</f>
        <v/>
      </c>
      <c r="AL31" s="180" t="str">
        <f>IF(คุณลักษณะ!T31="","",คุณลักษณะ!T31)</f>
        <v/>
      </c>
      <c r="AM31" s="180" t="str">
        <f>IF(คุณลักษณะ!U31="","",คุณลักษณะ!U31)</f>
        <v/>
      </c>
      <c r="AN31" s="191" t="str">
        <f t="shared" si="23"/>
        <v/>
      </c>
      <c r="AO31" s="178" t="str">
        <f t="shared" si="24"/>
        <v/>
      </c>
      <c r="AP31" s="183" t="str">
        <f t="shared" si="6"/>
        <v/>
      </c>
      <c r="AQ31" s="179" t="str">
        <f>IF(คุณลักษณะ!V31="","",คุณลักษณะ!V31)</f>
        <v/>
      </c>
      <c r="AR31" s="180" t="str">
        <f>IF(คุณลักษณะ!W31="","",คุณลักษณะ!W31)</f>
        <v/>
      </c>
      <c r="AS31" s="191" t="str">
        <f t="shared" si="28"/>
        <v/>
      </c>
      <c r="AT31" s="174" t="str">
        <f t="shared" si="25"/>
        <v/>
      </c>
      <c r="AU31" s="183" t="str">
        <f t="shared" si="7"/>
        <v/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 t="str">
        <f t="shared" si="10"/>
        <v/>
      </c>
      <c r="BG31" s="197" t="str">
        <f t="shared" si="27"/>
        <v/>
      </c>
      <c r="BH31" s="198" t="str">
        <f>IF(BG31="","",IF(นักเรียน!N31="ออก","---ย้าย---",VLOOKUP(BG31,grade2,5,TRUE)))</f>
        <v/>
      </c>
      <c r="BI31" s="199" t="str">
        <f>IF(BG31="","",IF(นักเรียน!N31="ออก","---ย้าย---",VLOOKUP(BG31,grade2,4,TRUE)))</f>
        <v/>
      </c>
      <c r="BJ31" s="177" t="str">
        <f>IF(คุณลักษณะ!AF31="","",คุณลักษณะ!AF31)</f>
        <v/>
      </c>
      <c r="BK31" s="203"/>
    </row>
    <row r="32" spans="2:63" ht="15.75" customHeight="1">
      <c r="B32" s="178">
        <v>27</v>
      </c>
      <c r="C32" s="175" t="str">
        <f>IF(นักเรียน!C32="","",นักเรียน!C32)</f>
        <v/>
      </c>
      <c r="D32" s="858" t="str">
        <f>IF(นักเรียน!E32="","",นักเรียน!E32)</f>
        <v/>
      </c>
      <c r="E32" s="859"/>
      <c r="F32" s="176" t="str">
        <f>IF(คุณลักษณะ!F32="","",คุณลักษณะ!F32)</f>
        <v/>
      </c>
      <c r="G32" s="177" t="str">
        <f>IF(คุณลักษณะ!G32="","",คุณลักษณะ!G32)</f>
        <v/>
      </c>
      <c r="H32" s="177" t="str">
        <f>IF(คุณลักษณะ!H32="","",คุณลักษณะ!H32)</f>
        <v/>
      </c>
      <c r="I32" s="177" t="str">
        <f>IF(คุณลักษณะ!I32="","",คุณลักษณะ!I32)</f>
        <v/>
      </c>
      <c r="J32" s="187" t="str">
        <f t="shared" si="11"/>
        <v/>
      </c>
      <c r="K32" s="174" t="str">
        <f t="shared" si="12"/>
        <v/>
      </c>
      <c r="L32" s="183" t="str">
        <f t="shared" si="0"/>
        <v/>
      </c>
      <c r="M32" s="176" t="str">
        <f>IF(คุณลักษณะ!J32="","",คุณลักษณะ!J32)</f>
        <v/>
      </c>
      <c r="N32" s="177" t="str">
        <f>IF(คุณลักษณะ!K32="","",คุณลักษณะ!K32)</f>
        <v/>
      </c>
      <c r="O32" s="191" t="str">
        <f t="shared" si="13"/>
        <v/>
      </c>
      <c r="P32" s="174" t="str">
        <f t="shared" si="14"/>
        <v/>
      </c>
      <c r="Q32" s="183" t="str">
        <f t="shared" si="1"/>
        <v/>
      </c>
      <c r="R32" s="179" t="str">
        <f>IF(คุณลักษณะ!L32="","",คุณลักษณะ!L32)</f>
        <v/>
      </c>
      <c r="S32" s="191" t="str">
        <f t="shared" si="15"/>
        <v/>
      </c>
      <c r="T32" s="174" t="str">
        <f t="shared" si="16"/>
        <v/>
      </c>
      <c r="U32" s="183" t="str">
        <f t="shared" si="2"/>
        <v/>
      </c>
      <c r="V32" s="179" t="str">
        <f>IF(คุณลักษณะ!M32="","",คุณลักษณะ!M32)</f>
        <v/>
      </c>
      <c r="W32" s="180" t="str">
        <f>IF(คุณลักษณะ!N32="","",คุณลักษณะ!N32)</f>
        <v/>
      </c>
      <c r="X32" s="191" t="str">
        <f t="shared" si="17"/>
        <v/>
      </c>
      <c r="Y32" s="174" t="str">
        <f t="shared" si="18"/>
        <v/>
      </c>
      <c r="Z32" s="183" t="str">
        <f t="shared" si="3"/>
        <v/>
      </c>
      <c r="AA32" s="179" t="str">
        <f>IF(คุณลักษณะ!O32="","",คุณลักษณะ!O32)</f>
        <v/>
      </c>
      <c r="AB32" s="180" t="str">
        <f>IF(คุณลักษณะ!P32="","",คุณลักษณะ!P32)</f>
        <v/>
      </c>
      <c r="AC32" s="191" t="str">
        <f t="shared" si="19"/>
        <v/>
      </c>
      <c r="AD32" s="174" t="str">
        <f t="shared" si="20"/>
        <v/>
      </c>
      <c r="AE32" s="183" t="str">
        <f t="shared" si="4"/>
        <v/>
      </c>
      <c r="AF32" s="179" t="str">
        <f>IF(คุณลักษณะ!Q32="","",คุณลักษณะ!Q32)</f>
        <v/>
      </c>
      <c r="AG32" s="180" t="str">
        <f>IF(คุณลักษณะ!R32="","",คุณลักษณะ!R32)</f>
        <v/>
      </c>
      <c r="AH32" s="191" t="str">
        <f t="shared" si="21"/>
        <v/>
      </c>
      <c r="AI32" s="178" t="str">
        <f t="shared" si="22"/>
        <v/>
      </c>
      <c r="AJ32" s="183" t="str">
        <f t="shared" si="5"/>
        <v/>
      </c>
      <c r="AK32" s="179" t="str">
        <f>IF(คุณลักษณะ!S32="","",คุณลักษณะ!S32)</f>
        <v/>
      </c>
      <c r="AL32" s="180" t="str">
        <f>IF(คุณลักษณะ!T32="","",คุณลักษณะ!T32)</f>
        <v/>
      </c>
      <c r="AM32" s="180" t="str">
        <f>IF(คุณลักษณะ!U32="","",คุณลักษณะ!U32)</f>
        <v/>
      </c>
      <c r="AN32" s="191" t="str">
        <f t="shared" si="23"/>
        <v/>
      </c>
      <c r="AO32" s="178" t="str">
        <f t="shared" si="24"/>
        <v/>
      </c>
      <c r="AP32" s="183" t="str">
        <f t="shared" si="6"/>
        <v/>
      </c>
      <c r="AQ32" s="179" t="str">
        <f>IF(คุณลักษณะ!V32="","",คุณลักษณะ!V32)</f>
        <v/>
      </c>
      <c r="AR32" s="180" t="str">
        <f>IF(คุณลักษณะ!W32="","",คุณลักษณะ!W32)</f>
        <v/>
      </c>
      <c r="AS32" s="191" t="str">
        <f t="shared" si="28"/>
        <v/>
      </c>
      <c r="AT32" s="174" t="str">
        <f t="shared" si="25"/>
        <v/>
      </c>
      <c r="AU32" s="183" t="str">
        <f t="shared" si="7"/>
        <v/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 t="str">
        <f t="shared" si="10"/>
        <v/>
      </c>
      <c r="BG32" s="197" t="str">
        <f t="shared" si="27"/>
        <v/>
      </c>
      <c r="BH32" s="198" t="str">
        <f>IF(BG32="","",IF(นักเรียน!N32="ออก","---ย้าย---",VLOOKUP(BG32,grade2,5,TRUE)))</f>
        <v/>
      </c>
      <c r="BI32" s="199" t="str">
        <f>IF(BG32="","",IF(นักเรียน!N32="ออก","---ย้าย---",VLOOKUP(BG32,grade2,4,TRUE)))</f>
        <v/>
      </c>
      <c r="BJ32" s="177" t="str">
        <f>IF(คุณลักษณะ!AF32="","",คุณลักษณะ!AF32)</f>
        <v/>
      </c>
      <c r="BK32" s="203"/>
    </row>
    <row r="33" spans="2:63" ht="15.75" customHeight="1">
      <c r="B33" s="178">
        <v>28</v>
      </c>
      <c r="C33" s="175" t="str">
        <f>IF(นักเรียน!C33="","",นักเรียน!C33)</f>
        <v/>
      </c>
      <c r="D33" s="858" t="str">
        <f>IF(นักเรียน!E33="","",นักเรียน!E33)</f>
        <v/>
      </c>
      <c r="E33" s="859"/>
      <c r="F33" s="176" t="str">
        <f>IF(คุณลักษณะ!F33="","",คุณลักษณะ!F33)</f>
        <v/>
      </c>
      <c r="G33" s="177" t="str">
        <f>IF(คุณลักษณะ!G33="","",คุณลักษณะ!G33)</f>
        <v/>
      </c>
      <c r="H33" s="177" t="str">
        <f>IF(คุณลักษณะ!H33="","",คุณลักษณะ!H33)</f>
        <v/>
      </c>
      <c r="I33" s="177" t="str">
        <f>IF(คุณลักษณะ!I33="","",คุณลักษณะ!I33)</f>
        <v/>
      </c>
      <c r="J33" s="187" t="str">
        <f t="shared" si="11"/>
        <v/>
      </c>
      <c r="K33" s="174" t="str">
        <f t="shared" si="12"/>
        <v/>
      </c>
      <c r="L33" s="183" t="str">
        <f t="shared" si="0"/>
        <v/>
      </c>
      <c r="M33" s="176" t="str">
        <f>IF(คุณลักษณะ!J33="","",คุณลักษณะ!J33)</f>
        <v/>
      </c>
      <c r="N33" s="177" t="str">
        <f>IF(คุณลักษณะ!K33="","",คุณลักษณะ!K33)</f>
        <v/>
      </c>
      <c r="O33" s="191" t="str">
        <f t="shared" si="13"/>
        <v/>
      </c>
      <c r="P33" s="174" t="str">
        <f t="shared" si="14"/>
        <v/>
      </c>
      <c r="Q33" s="183" t="str">
        <f t="shared" si="1"/>
        <v/>
      </c>
      <c r="R33" s="179" t="str">
        <f>IF(คุณลักษณะ!L33="","",คุณลักษณะ!L33)</f>
        <v/>
      </c>
      <c r="S33" s="191" t="str">
        <f t="shared" si="15"/>
        <v/>
      </c>
      <c r="T33" s="174" t="str">
        <f t="shared" si="16"/>
        <v/>
      </c>
      <c r="U33" s="183" t="str">
        <f t="shared" si="2"/>
        <v/>
      </c>
      <c r="V33" s="179" t="str">
        <f>IF(คุณลักษณะ!M33="","",คุณลักษณะ!M33)</f>
        <v/>
      </c>
      <c r="W33" s="180" t="str">
        <f>IF(คุณลักษณะ!N33="","",คุณลักษณะ!N33)</f>
        <v/>
      </c>
      <c r="X33" s="191" t="str">
        <f t="shared" si="17"/>
        <v/>
      </c>
      <c r="Y33" s="174" t="str">
        <f t="shared" si="18"/>
        <v/>
      </c>
      <c r="Z33" s="183" t="str">
        <f t="shared" si="3"/>
        <v/>
      </c>
      <c r="AA33" s="179" t="str">
        <f>IF(คุณลักษณะ!O33="","",คุณลักษณะ!O33)</f>
        <v/>
      </c>
      <c r="AB33" s="180" t="str">
        <f>IF(คุณลักษณะ!P33="","",คุณลักษณะ!P33)</f>
        <v/>
      </c>
      <c r="AC33" s="191" t="str">
        <f t="shared" si="19"/>
        <v/>
      </c>
      <c r="AD33" s="174" t="str">
        <f t="shared" si="20"/>
        <v/>
      </c>
      <c r="AE33" s="183" t="str">
        <f t="shared" si="4"/>
        <v/>
      </c>
      <c r="AF33" s="179" t="str">
        <f>IF(คุณลักษณะ!Q33="","",คุณลักษณะ!Q33)</f>
        <v/>
      </c>
      <c r="AG33" s="180" t="str">
        <f>IF(คุณลักษณะ!R33="","",คุณลักษณะ!R33)</f>
        <v/>
      </c>
      <c r="AH33" s="191" t="str">
        <f t="shared" si="21"/>
        <v/>
      </c>
      <c r="AI33" s="178" t="str">
        <f t="shared" si="22"/>
        <v/>
      </c>
      <c r="AJ33" s="183" t="str">
        <f t="shared" si="5"/>
        <v/>
      </c>
      <c r="AK33" s="179" t="str">
        <f>IF(คุณลักษณะ!S33="","",คุณลักษณะ!S33)</f>
        <v/>
      </c>
      <c r="AL33" s="180" t="str">
        <f>IF(คุณลักษณะ!T33="","",คุณลักษณะ!T33)</f>
        <v/>
      </c>
      <c r="AM33" s="180" t="str">
        <f>IF(คุณลักษณะ!U33="","",คุณลักษณะ!U33)</f>
        <v/>
      </c>
      <c r="AN33" s="191" t="str">
        <f t="shared" si="23"/>
        <v/>
      </c>
      <c r="AO33" s="178" t="str">
        <f t="shared" si="24"/>
        <v/>
      </c>
      <c r="AP33" s="183" t="str">
        <f t="shared" si="6"/>
        <v/>
      </c>
      <c r="AQ33" s="179" t="str">
        <f>IF(คุณลักษณะ!V33="","",คุณลักษณะ!V33)</f>
        <v/>
      </c>
      <c r="AR33" s="180" t="str">
        <f>IF(คุณลักษณะ!W33="","",คุณลักษณะ!W33)</f>
        <v/>
      </c>
      <c r="AS33" s="191" t="str">
        <f t="shared" si="28"/>
        <v/>
      </c>
      <c r="AT33" s="174" t="str">
        <f t="shared" si="25"/>
        <v/>
      </c>
      <c r="AU33" s="183" t="str">
        <f t="shared" si="7"/>
        <v/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 t="str">
        <f t="shared" si="10"/>
        <v/>
      </c>
      <c r="BG33" s="197" t="str">
        <f t="shared" si="27"/>
        <v/>
      </c>
      <c r="BH33" s="198" t="str">
        <f>IF(BG33="","",IF(นักเรียน!N33="ออก","---ย้าย---",VLOOKUP(BG33,grade2,5,TRUE)))</f>
        <v/>
      </c>
      <c r="BI33" s="199" t="str">
        <f>IF(BG33="","",IF(นักเรียน!N33="ออก","---ย้าย---",VLOOKUP(BG33,grade2,4,TRUE)))</f>
        <v/>
      </c>
      <c r="BJ33" s="177" t="str">
        <f>IF(คุณลักษณะ!AF33="","",คุณลักษณะ!AF33)</f>
        <v/>
      </c>
      <c r="BK33" s="203"/>
    </row>
    <row r="34" spans="2:63" ht="15.75" customHeight="1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A3:BE3"/>
    <mergeCell ref="R3:U3"/>
    <mergeCell ref="V3:Z3"/>
    <mergeCell ref="AA3:AE3"/>
    <mergeCell ref="F2:Q2"/>
    <mergeCell ref="R2:AE2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3:L3"/>
    <mergeCell ref="M3:Q3"/>
    <mergeCell ref="U4:U5"/>
    <mergeCell ref="Z4:Z5"/>
    <mergeCell ref="AE4:AE5"/>
    <mergeCell ref="AJ4:AJ5"/>
    <mergeCell ref="AP4:AP5"/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AF3:AJ3"/>
    <mergeCell ref="AK3:AP3"/>
    <mergeCell ref="AQ3:AU3"/>
    <mergeCell ref="AV3:AZ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16" activePane="bottomRight" state="frozen"/>
      <selection pane="topRight"/>
      <selection pane="bottomLeft"/>
      <selection pane="bottomRight" activeCell="F18" sqref="F18:Y18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>
      <c r="F1" s="167" t="s">
        <v>541</v>
      </c>
      <c r="G1" s="167"/>
      <c r="H1" s="167"/>
      <c r="I1" s="167"/>
    </row>
    <row r="2" spans="2:30" ht="18" customHeight="1">
      <c r="B2" s="843" t="s">
        <v>279</v>
      </c>
      <c r="C2" s="843" t="s">
        <v>379</v>
      </c>
      <c r="D2" s="845" t="s">
        <v>380</v>
      </c>
      <c r="E2" s="204"/>
      <c r="F2" s="901" t="s">
        <v>542</v>
      </c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3"/>
      <c r="V2" s="901" t="str">
        <f>F2</f>
        <v>ผลการประเมินการอ่าน คิดวิเคราะห์และเขียน</v>
      </c>
      <c r="W2" s="902"/>
      <c r="X2" s="902"/>
      <c r="Y2" s="902"/>
      <c r="Z2" s="902"/>
      <c r="AA2" s="902"/>
      <c r="AB2" s="902"/>
      <c r="AC2" s="904"/>
      <c r="AD2" s="897" t="s">
        <v>384</v>
      </c>
    </row>
    <row r="3" spans="2:30" s="166" customFormat="1" ht="18" customHeight="1">
      <c r="B3" s="843"/>
      <c r="C3" s="843"/>
      <c r="D3" s="845"/>
      <c r="E3" s="236"/>
      <c r="F3" s="905" t="s">
        <v>543</v>
      </c>
      <c r="G3" s="906"/>
      <c r="H3" s="906"/>
      <c r="I3" s="906"/>
      <c r="J3" s="906"/>
      <c r="K3" s="906"/>
      <c r="L3" s="906"/>
      <c r="M3" s="906"/>
      <c r="N3" s="906"/>
      <c r="O3" s="906"/>
      <c r="P3" s="906"/>
      <c r="Q3" s="906"/>
      <c r="R3" s="906"/>
      <c r="S3" s="906"/>
      <c r="T3" s="906"/>
      <c r="U3" s="907"/>
      <c r="V3" s="905" t="str">
        <f>F3</f>
        <v>ตัวชี้วัดความสามารถในการอ่าน คิดวิเคราะห์ และเขียน</v>
      </c>
      <c r="W3" s="906"/>
      <c r="X3" s="906"/>
      <c r="Y3" s="906"/>
      <c r="Z3" s="906"/>
      <c r="AA3" s="906"/>
      <c r="AB3" s="906"/>
      <c r="AC3" s="908"/>
      <c r="AD3" s="897"/>
    </row>
    <row r="4" spans="2:30" s="166" customFormat="1" ht="18" customHeight="1">
      <c r="B4" s="843"/>
      <c r="C4" s="843"/>
      <c r="D4" s="845"/>
      <c r="E4" s="183" t="s">
        <v>508</v>
      </c>
      <c r="F4" s="908" t="s">
        <v>544</v>
      </c>
      <c r="G4" s="909"/>
      <c r="H4" s="909"/>
      <c r="I4" s="910"/>
      <c r="J4" s="911" t="s">
        <v>545</v>
      </c>
      <c r="K4" s="909"/>
      <c r="L4" s="909"/>
      <c r="M4" s="912"/>
      <c r="N4" s="911" t="s">
        <v>546</v>
      </c>
      <c r="O4" s="909"/>
      <c r="P4" s="909"/>
      <c r="Q4" s="912"/>
      <c r="R4" s="911" t="s">
        <v>547</v>
      </c>
      <c r="S4" s="909"/>
      <c r="T4" s="909"/>
      <c r="U4" s="912"/>
      <c r="V4" s="913" t="s">
        <v>548</v>
      </c>
      <c r="W4" s="863"/>
      <c r="X4" s="863"/>
      <c r="Y4" s="864"/>
      <c r="Z4" s="822" t="s">
        <v>488</v>
      </c>
      <c r="AA4" s="899" t="s">
        <v>521</v>
      </c>
      <c r="AB4" s="914" t="s">
        <v>355</v>
      </c>
      <c r="AC4" s="914" t="s">
        <v>536</v>
      </c>
      <c r="AD4" s="897"/>
    </row>
    <row r="5" spans="2:30" ht="18" customHeight="1">
      <c r="B5" s="843"/>
      <c r="C5" s="843"/>
      <c r="D5" s="846"/>
      <c r="E5" s="183" t="s">
        <v>549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23"/>
      <c r="AA5" s="900"/>
      <c r="AB5" s="914"/>
      <c r="AC5" s="914"/>
      <c r="AD5" s="897"/>
    </row>
    <row r="6" spans="2:30" ht="18" customHeight="1">
      <c r="B6" s="844"/>
      <c r="C6" s="844"/>
      <c r="D6" s="847"/>
      <c r="E6" s="186" t="s">
        <v>498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15"/>
      <c r="AC6" s="915"/>
      <c r="AD6" s="898"/>
    </row>
    <row r="7" spans="2:30" ht="15.75" customHeight="1">
      <c r="B7" s="174">
        <v>1</v>
      </c>
      <c r="C7" s="175" t="str">
        <f>IF(นักเรียน!C6="","",นักเรียน!C6)</f>
        <v>1526</v>
      </c>
      <c r="D7" s="874" t="str">
        <f>IF(นักเรียน!E6="","",นักเรียน!E6)</f>
        <v>เด็กชายจิรทีปต์  พวงมาลา</v>
      </c>
      <c r="E7" s="875"/>
      <c r="F7" s="238">
        <v>2</v>
      </c>
      <c r="G7" s="238">
        <v>2</v>
      </c>
      <c r="H7" s="238">
        <v>2</v>
      </c>
      <c r="I7" s="243">
        <v>2</v>
      </c>
      <c r="J7" s="209">
        <v>2</v>
      </c>
      <c r="K7" s="210">
        <v>2</v>
      </c>
      <c r="L7" s="210">
        <v>2</v>
      </c>
      <c r="M7" s="244">
        <v>2</v>
      </c>
      <c r="N7" s="209">
        <v>2</v>
      </c>
      <c r="O7" s="210">
        <v>2</v>
      </c>
      <c r="P7" s="210">
        <v>2</v>
      </c>
      <c r="Q7" s="244">
        <v>2</v>
      </c>
      <c r="R7" s="209">
        <v>2</v>
      </c>
      <c r="S7" s="247">
        <v>2</v>
      </c>
      <c r="T7" s="247">
        <v>3</v>
      </c>
      <c r="U7" s="244">
        <v>3</v>
      </c>
      <c r="V7" s="209">
        <v>3</v>
      </c>
      <c r="W7" s="210">
        <v>3</v>
      </c>
      <c r="X7" s="210">
        <v>3</v>
      </c>
      <c r="Y7" s="244">
        <v>3</v>
      </c>
      <c r="Z7" s="226">
        <f>IF(SUM(F7:Y7),SUM(F7:Y7),"")</f>
        <v>46</v>
      </c>
      <c r="AA7" s="249">
        <f>IF(Z7="","",ROUND(Z7/$Z$6*$AA$6,0))</f>
        <v>77</v>
      </c>
      <c r="AB7" s="250">
        <f>IF(AA7="","",IF(นักเรียน!N6="ออก","---ย้าย---",VLOOKUP(AA7,grade3,5,TRUE)))</f>
        <v>2</v>
      </c>
      <c r="AC7" s="251" t="str">
        <f>IF(AA7="","",IF(นักเรียน!N6="ออก","---ย้าย---",VLOOKUP(AA7,grade3,4,TRUE)))</f>
        <v>ดี</v>
      </c>
      <c r="AD7" s="220"/>
    </row>
    <row r="8" spans="2:30" ht="15.75" customHeight="1">
      <c r="B8" s="178">
        <v>2</v>
      </c>
      <c r="C8" s="175" t="str">
        <f>IF(นักเรียน!C7="","",นักเรียน!C7)</f>
        <v>1527</v>
      </c>
      <c r="D8" s="858" t="str">
        <f>IF(นักเรียน!E7="","",นักเรียน!E7)</f>
        <v>เด็กชายพีระศิลป์  นรสิงห์</v>
      </c>
      <c r="E8" s="859"/>
      <c r="F8" s="238">
        <v>3</v>
      </c>
      <c r="G8" s="238">
        <v>3</v>
      </c>
      <c r="H8" s="238">
        <v>3</v>
      </c>
      <c r="I8" s="243">
        <v>3</v>
      </c>
      <c r="J8" s="209">
        <v>3</v>
      </c>
      <c r="K8" s="210">
        <v>3</v>
      </c>
      <c r="L8" s="210">
        <v>3</v>
      </c>
      <c r="M8" s="244">
        <v>3</v>
      </c>
      <c r="N8" s="209">
        <v>3</v>
      </c>
      <c r="O8" s="210">
        <v>3</v>
      </c>
      <c r="P8" s="210">
        <v>3</v>
      </c>
      <c r="Q8" s="244">
        <v>3</v>
      </c>
      <c r="R8" s="209">
        <v>3</v>
      </c>
      <c r="S8" s="247">
        <v>3</v>
      </c>
      <c r="T8" s="247">
        <v>3</v>
      </c>
      <c r="U8" s="244">
        <v>3</v>
      </c>
      <c r="V8" s="209">
        <v>3</v>
      </c>
      <c r="W8" s="210">
        <v>3</v>
      </c>
      <c r="X8" s="210">
        <v>3</v>
      </c>
      <c r="Y8" s="244">
        <v>3</v>
      </c>
      <c r="Z8" s="252">
        <f t="shared" ref="Z8:Z56" si="0">IF(SUM(F8:Y8),SUM(F8:Y8),"")</f>
        <v>60</v>
      </c>
      <c r="AA8" s="249">
        <f t="shared" ref="AA8:AA56" si="1">IF(Z8="","",ROUND(Z8/$Z$6*$AA$6,0))</f>
        <v>100</v>
      </c>
      <c r="AB8" s="250">
        <f>IF(AA8="","",IF(นักเรียน!N7="ออก","---ย้าย---",VLOOKUP(AA8,grade3,5,TRUE)))</f>
        <v>3</v>
      </c>
      <c r="AC8" s="251" t="str">
        <f>IF(AA8="","",IF(นักเรียน!N7="ออก","---ย้าย---",VLOOKUP(AA8,grade3,4,TRUE)))</f>
        <v>ดีเยี่ยม</v>
      </c>
      <c r="AD8" s="222"/>
    </row>
    <row r="9" spans="2:30" ht="15.75" customHeight="1">
      <c r="B9" s="178">
        <v>3</v>
      </c>
      <c r="C9" s="175" t="str">
        <f>IF(นักเรียน!C8="","",นักเรียน!C8)</f>
        <v>1528</v>
      </c>
      <c r="D9" s="858" t="str">
        <f>IF(นักเรียน!E8="","",นักเรียน!E8)</f>
        <v>เด็กชายภูผา  เศษจำปา</v>
      </c>
      <c r="E9" s="859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>
      <c r="B10" s="178">
        <v>4</v>
      </c>
      <c r="C10" s="175" t="str">
        <f>IF(นักเรียน!C9="","",นักเรียน!C9)</f>
        <v>1529</v>
      </c>
      <c r="D10" s="858" t="str">
        <f>IF(นักเรียน!E9="","",นักเรียน!E9)</f>
        <v>เด็กชายภูมิพันธ์  สมพงษ์</v>
      </c>
      <c r="E10" s="859"/>
      <c r="F10" s="238">
        <v>2</v>
      </c>
      <c r="G10" s="238">
        <v>2</v>
      </c>
      <c r="H10" s="238">
        <v>2</v>
      </c>
      <c r="I10" s="243">
        <v>2</v>
      </c>
      <c r="J10" s="209">
        <v>2</v>
      </c>
      <c r="K10" s="210">
        <v>2</v>
      </c>
      <c r="L10" s="210">
        <v>2</v>
      </c>
      <c r="M10" s="244">
        <v>2</v>
      </c>
      <c r="N10" s="209">
        <v>2</v>
      </c>
      <c r="O10" s="210">
        <v>2</v>
      </c>
      <c r="P10" s="210">
        <v>2</v>
      </c>
      <c r="Q10" s="244">
        <v>2</v>
      </c>
      <c r="R10" s="209">
        <v>2</v>
      </c>
      <c r="S10" s="247">
        <v>2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46</v>
      </c>
      <c r="AA10" s="249">
        <f t="shared" si="1"/>
        <v>77</v>
      </c>
      <c r="AB10" s="250">
        <f>IF(AA10="","",IF(นักเรียน!N9="ออก","---ย้าย---",VLOOKUP(AA10,grade3,5,TRUE)))</f>
        <v>2</v>
      </c>
      <c r="AC10" s="251" t="str">
        <f>IF(AA10="","",IF(นักเรียน!N9="ออก","---ย้าย---",VLOOKUP(AA10,grade3,4,TRUE)))</f>
        <v>ดี</v>
      </c>
      <c r="AD10" s="222"/>
    </row>
    <row r="11" spans="2:30" ht="15.75" customHeight="1">
      <c r="B11" s="174">
        <v>5</v>
      </c>
      <c r="C11" s="175" t="str">
        <f>IF(นักเรียน!C10="","",นักเรียน!C10)</f>
        <v>1530</v>
      </c>
      <c r="D11" s="858" t="str">
        <f>IF(นักเรียน!E10="","",นักเรียน!E10)</f>
        <v>เด็กชายอดุลยวัฒน์  สอนนาง</v>
      </c>
      <c r="E11" s="859"/>
      <c r="F11" s="238">
        <v>3</v>
      </c>
      <c r="G11" s="238">
        <v>3</v>
      </c>
      <c r="H11" s="238">
        <v>3</v>
      </c>
      <c r="I11" s="243">
        <v>3</v>
      </c>
      <c r="J11" s="209">
        <v>3</v>
      </c>
      <c r="K11" s="210">
        <v>3</v>
      </c>
      <c r="L11" s="210">
        <v>3</v>
      </c>
      <c r="M11" s="244">
        <v>3</v>
      </c>
      <c r="N11" s="209">
        <v>3</v>
      </c>
      <c r="O11" s="210">
        <v>3</v>
      </c>
      <c r="P11" s="210">
        <v>3</v>
      </c>
      <c r="Q11" s="244">
        <v>3</v>
      </c>
      <c r="R11" s="209">
        <v>3</v>
      </c>
      <c r="S11" s="247">
        <v>3</v>
      </c>
      <c r="T11" s="247">
        <v>3</v>
      </c>
      <c r="U11" s="244">
        <v>3</v>
      </c>
      <c r="V11" s="209">
        <v>3</v>
      </c>
      <c r="W11" s="210">
        <v>3</v>
      </c>
      <c r="X11" s="210">
        <v>3</v>
      </c>
      <c r="Y11" s="244">
        <v>3</v>
      </c>
      <c r="Z11" s="252">
        <f t="shared" si="0"/>
        <v>60</v>
      </c>
      <c r="AA11" s="249">
        <f t="shared" si="1"/>
        <v>100</v>
      </c>
      <c r="AB11" s="250">
        <f>IF(AA11="","",IF(นักเรียน!N10="ออก","---ย้าย---",VLOOKUP(AA11,grade3,5,TRUE)))</f>
        <v>3</v>
      </c>
      <c r="AC11" s="251" t="str">
        <f>IF(AA11="","",IF(นักเรียน!N10="ออก","---ย้าย---",VLOOKUP(AA11,grade3,4,TRUE)))</f>
        <v>ดีเยี่ยม</v>
      </c>
      <c r="AD11" s="222"/>
    </row>
    <row r="12" spans="2:30" ht="15.75" customHeight="1">
      <c r="B12" s="178">
        <v>6</v>
      </c>
      <c r="C12" s="175" t="str">
        <f>IF(นักเรียน!C11="","",นักเรียน!C11)</f>
        <v>1536</v>
      </c>
      <c r="D12" s="858" t="str">
        <f>IF(นักเรียน!E11="","",นักเรียน!E11)</f>
        <v>เด็กชายชวัลวิทย์  อ่างมัจฉา</v>
      </c>
      <c r="E12" s="859"/>
      <c r="F12" s="238">
        <v>3</v>
      </c>
      <c r="G12" s="238">
        <v>3</v>
      </c>
      <c r="H12" s="238">
        <v>3</v>
      </c>
      <c r="I12" s="243">
        <v>3</v>
      </c>
      <c r="J12" s="209">
        <v>3</v>
      </c>
      <c r="K12" s="210">
        <v>3</v>
      </c>
      <c r="L12" s="210">
        <v>3</v>
      </c>
      <c r="M12" s="244">
        <v>3</v>
      </c>
      <c r="N12" s="209">
        <v>3</v>
      </c>
      <c r="O12" s="210">
        <v>3</v>
      </c>
      <c r="P12" s="210">
        <v>3</v>
      </c>
      <c r="Q12" s="244">
        <v>3</v>
      </c>
      <c r="R12" s="209">
        <v>3</v>
      </c>
      <c r="S12" s="247">
        <v>3</v>
      </c>
      <c r="T12" s="247">
        <v>3</v>
      </c>
      <c r="U12" s="244">
        <v>3</v>
      </c>
      <c r="V12" s="209">
        <v>3</v>
      </c>
      <c r="W12" s="210">
        <v>3</v>
      </c>
      <c r="X12" s="210">
        <v>3</v>
      </c>
      <c r="Y12" s="244">
        <v>3</v>
      </c>
      <c r="Z12" s="252">
        <f t="shared" si="0"/>
        <v>60</v>
      </c>
      <c r="AA12" s="249">
        <f t="shared" si="1"/>
        <v>100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>
      <c r="B13" s="178">
        <v>7</v>
      </c>
      <c r="C13" s="175" t="str">
        <f>IF(นักเรียน!C12="","",นักเรียน!C12)</f>
        <v>1545</v>
      </c>
      <c r="D13" s="858" t="str">
        <f>IF(นักเรียน!E12="","",นักเรียน!E12)</f>
        <v>เด็กชายศักดิ์ดา  จันทะวงค์</v>
      </c>
      <c r="E13" s="859"/>
      <c r="F13" s="238">
        <v>2</v>
      </c>
      <c r="G13" s="238">
        <v>2</v>
      </c>
      <c r="H13" s="238">
        <v>2</v>
      </c>
      <c r="I13" s="243">
        <v>2</v>
      </c>
      <c r="J13" s="209">
        <v>2</v>
      </c>
      <c r="K13" s="210">
        <v>2</v>
      </c>
      <c r="L13" s="210">
        <v>2</v>
      </c>
      <c r="M13" s="244">
        <v>2</v>
      </c>
      <c r="N13" s="209">
        <v>2</v>
      </c>
      <c r="O13" s="210">
        <v>2</v>
      </c>
      <c r="P13" s="210">
        <v>2</v>
      </c>
      <c r="Q13" s="244">
        <v>2</v>
      </c>
      <c r="R13" s="209">
        <v>2</v>
      </c>
      <c r="S13" s="247">
        <v>2</v>
      </c>
      <c r="T13" s="247">
        <v>3</v>
      </c>
      <c r="U13" s="244">
        <v>3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46</v>
      </c>
      <c r="AA13" s="249">
        <f t="shared" si="1"/>
        <v>77</v>
      </c>
      <c r="AB13" s="250">
        <f>IF(AA13="","",IF(นักเรียน!N12="ออก","---ย้าย---",VLOOKUP(AA13,grade3,5,TRUE)))</f>
        <v>2</v>
      </c>
      <c r="AC13" s="251" t="str">
        <f>IF(AA13="","",IF(นักเรียน!N12="ออก","---ย้าย---",VLOOKUP(AA13,grade3,4,TRUE)))</f>
        <v>ดี</v>
      </c>
      <c r="AD13" s="222"/>
    </row>
    <row r="14" spans="2:30" ht="15.75" customHeight="1">
      <c r="B14" s="178">
        <v>8</v>
      </c>
      <c r="C14" s="175" t="str">
        <f>IF(นักเรียน!C13="","",นักเรียน!C13)</f>
        <v>1616</v>
      </c>
      <c r="D14" s="858" t="str">
        <f>IF(นักเรียน!E13="","",นักเรียน!E13)</f>
        <v>เด็กชายแจ็คกี้  ระถิกา</v>
      </c>
      <c r="E14" s="859"/>
      <c r="F14" s="238">
        <v>3</v>
      </c>
      <c r="G14" s="238">
        <v>3</v>
      </c>
      <c r="H14" s="238">
        <v>3</v>
      </c>
      <c r="I14" s="243">
        <v>3</v>
      </c>
      <c r="J14" s="209">
        <v>3</v>
      </c>
      <c r="K14" s="210">
        <v>3</v>
      </c>
      <c r="L14" s="210">
        <v>3</v>
      </c>
      <c r="M14" s="244">
        <v>3</v>
      </c>
      <c r="N14" s="209">
        <v>3</v>
      </c>
      <c r="O14" s="210">
        <v>3</v>
      </c>
      <c r="P14" s="210">
        <v>3</v>
      </c>
      <c r="Q14" s="244">
        <v>3</v>
      </c>
      <c r="R14" s="209">
        <v>3</v>
      </c>
      <c r="S14" s="247">
        <v>3</v>
      </c>
      <c r="T14" s="247">
        <v>3</v>
      </c>
      <c r="U14" s="244">
        <v>3</v>
      </c>
      <c r="V14" s="209">
        <v>3</v>
      </c>
      <c r="W14" s="210">
        <v>3</v>
      </c>
      <c r="X14" s="210">
        <v>3</v>
      </c>
      <c r="Y14" s="244">
        <v>3</v>
      </c>
      <c r="Z14" s="252">
        <f t="shared" si="0"/>
        <v>60</v>
      </c>
      <c r="AA14" s="249">
        <f t="shared" si="1"/>
        <v>100</v>
      </c>
      <c r="AB14" s="250">
        <f>IF(AA14="","",IF(นักเรียน!N13="ออก","---ย้าย---",VLOOKUP(AA14,grade3,5,TRUE)))</f>
        <v>3</v>
      </c>
      <c r="AC14" s="251" t="str">
        <f>IF(AA14="","",IF(นักเรียน!N13="ออก","---ย้าย---",VLOOKUP(AA14,grade3,4,TRUE)))</f>
        <v>ดีเยี่ยม</v>
      </c>
      <c r="AD14" s="222"/>
    </row>
    <row r="15" spans="2:30" ht="15.75" customHeight="1">
      <c r="B15" s="174">
        <v>9</v>
      </c>
      <c r="C15" s="175" t="str">
        <f>IF(นักเรียน!C14="","",นักเรียน!C14)</f>
        <v>1531</v>
      </c>
      <c r="D15" s="858" t="str">
        <f>IF(นักเรียน!E14="","",นักเรียน!E14)</f>
        <v>เด็กหญิงธิราวัลย์  อ่อนตามา</v>
      </c>
      <c r="E15" s="859"/>
      <c r="F15" s="238">
        <v>3</v>
      </c>
      <c r="G15" s="238">
        <v>3</v>
      </c>
      <c r="H15" s="238">
        <v>3</v>
      </c>
      <c r="I15" s="243">
        <v>3</v>
      </c>
      <c r="J15" s="209">
        <v>3</v>
      </c>
      <c r="K15" s="210">
        <v>3</v>
      </c>
      <c r="L15" s="210">
        <v>3</v>
      </c>
      <c r="M15" s="244">
        <v>3</v>
      </c>
      <c r="N15" s="209">
        <v>3</v>
      </c>
      <c r="O15" s="210">
        <v>3</v>
      </c>
      <c r="P15" s="210">
        <v>3</v>
      </c>
      <c r="Q15" s="244">
        <v>3</v>
      </c>
      <c r="R15" s="209">
        <v>3</v>
      </c>
      <c r="S15" s="247">
        <v>3</v>
      </c>
      <c r="T15" s="247">
        <v>3</v>
      </c>
      <c r="U15" s="244">
        <v>3</v>
      </c>
      <c r="V15" s="209">
        <v>3</v>
      </c>
      <c r="W15" s="210">
        <v>3</v>
      </c>
      <c r="X15" s="210">
        <v>3</v>
      </c>
      <c r="Y15" s="244">
        <v>3</v>
      </c>
      <c r="Z15" s="252">
        <f t="shared" si="0"/>
        <v>60</v>
      </c>
      <c r="AA15" s="249">
        <f t="shared" si="1"/>
        <v>100</v>
      </c>
      <c r="AB15" s="250">
        <f>IF(AA15="","",IF(นักเรียน!N14="ออก","---ย้าย---",VLOOKUP(AA15,grade3,5,TRUE)))</f>
        <v>3</v>
      </c>
      <c r="AC15" s="251" t="str">
        <f>IF(AA15="","",IF(นักเรียน!N14="ออก","---ย้าย---",VLOOKUP(AA15,grade3,4,TRUE)))</f>
        <v>ดีเยี่ยม</v>
      </c>
      <c r="AD15" s="222"/>
    </row>
    <row r="16" spans="2:30" ht="15.75" customHeight="1">
      <c r="B16" s="178">
        <v>10</v>
      </c>
      <c r="C16" s="175" t="str">
        <f>IF(นักเรียน!C15="","",นักเรียน!C15)</f>
        <v>1532</v>
      </c>
      <c r="D16" s="858" t="str">
        <f>IF(นักเรียน!E15="","",นักเรียน!E15)</f>
        <v>เด็กหญิงนงนภัส  ติยะภา</v>
      </c>
      <c r="E16" s="859"/>
      <c r="F16" s="238">
        <v>3</v>
      </c>
      <c r="G16" s="238">
        <v>3</v>
      </c>
      <c r="H16" s="238">
        <v>3</v>
      </c>
      <c r="I16" s="243">
        <v>3</v>
      </c>
      <c r="J16" s="209">
        <v>3</v>
      </c>
      <c r="K16" s="210">
        <v>3</v>
      </c>
      <c r="L16" s="210">
        <v>3</v>
      </c>
      <c r="M16" s="244">
        <v>3</v>
      </c>
      <c r="N16" s="209">
        <v>3</v>
      </c>
      <c r="O16" s="210">
        <v>3</v>
      </c>
      <c r="P16" s="210">
        <v>3</v>
      </c>
      <c r="Q16" s="244">
        <v>3</v>
      </c>
      <c r="R16" s="209">
        <v>3</v>
      </c>
      <c r="S16" s="247">
        <v>3</v>
      </c>
      <c r="T16" s="247">
        <v>3</v>
      </c>
      <c r="U16" s="244">
        <v>3</v>
      </c>
      <c r="V16" s="209">
        <v>3</v>
      </c>
      <c r="W16" s="210">
        <v>3</v>
      </c>
      <c r="X16" s="210">
        <v>3</v>
      </c>
      <c r="Y16" s="244">
        <v>3</v>
      </c>
      <c r="Z16" s="252">
        <f t="shared" si="0"/>
        <v>60</v>
      </c>
      <c r="AA16" s="249">
        <f t="shared" si="1"/>
        <v>100</v>
      </c>
      <c r="AB16" s="250">
        <f>IF(AA16="","",IF(นักเรียน!N15="ออก","---ย้าย---",VLOOKUP(AA16,grade3,5,TRUE)))</f>
        <v>3</v>
      </c>
      <c r="AC16" s="251" t="str">
        <f>IF(AA16="","",IF(นักเรียน!N15="ออก","---ย้าย---",VLOOKUP(AA16,grade3,4,TRUE)))</f>
        <v>ดีเยี่ยม</v>
      </c>
      <c r="AD16" s="222"/>
    </row>
    <row r="17" spans="2:30" ht="15.75" customHeight="1">
      <c r="B17" s="178">
        <v>11</v>
      </c>
      <c r="C17" s="175" t="str">
        <f>IF(นักเรียน!C16="","",นักเรียน!C16)</f>
        <v>1533</v>
      </c>
      <c r="D17" s="858" t="str">
        <f>IF(นักเรียน!E16="","",นักเรียน!E16)</f>
        <v>เด็กหญิงปรารถณา  แสนรินทร์</v>
      </c>
      <c r="E17" s="859"/>
      <c r="F17" s="238">
        <v>2</v>
      </c>
      <c r="G17" s="238">
        <v>2</v>
      </c>
      <c r="H17" s="238">
        <v>2</v>
      </c>
      <c r="I17" s="243">
        <v>2</v>
      </c>
      <c r="J17" s="209">
        <v>2</v>
      </c>
      <c r="K17" s="210">
        <v>2</v>
      </c>
      <c r="L17" s="210">
        <v>2</v>
      </c>
      <c r="M17" s="244">
        <v>2</v>
      </c>
      <c r="N17" s="209">
        <v>2</v>
      </c>
      <c r="O17" s="210">
        <v>2</v>
      </c>
      <c r="P17" s="210">
        <v>2</v>
      </c>
      <c r="Q17" s="244">
        <v>2</v>
      </c>
      <c r="R17" s="209">
        <v>2</v>
      </c>
      <c r="S17" s="247">
        <v>2</v>
      </c>
      <c r="T17" s="247">
        <v>3</v>
      </c>
      <c r="U17" s="244">
        <v>3</v>
      </c>
      <c r="V17" s="209">
        <v>3</v>
      </c>
      <c r="W17" s="210">
        <v>3</v>
      </c>
      <c r="X17" s="210">
        <v>3</v>
      </c>
      <c r="Y17" s="244">
        <v>3</v>
      </c>
      <c r="Z17" s="252">
        <f t="shared" si="0"/>
        <v>46</v>
      </c>
      <c r="AA17" s="249">
        <f t="shared" si="1"/>
        <v>77</v>
      </c>
      <c r="AB17" s="250">
        <f>IF(AA17="","",IF(นักเรียน!N16="ออก","---ย้าย---",VLOOKUP(AA17,grade3,5,TRUE)))</f>
        <v>2</v>
      </c>
      <c r="AC17" s="251" t="str">
        <f>IF(AA17="","",IF(นักเรียน!N16="ออก","---ย้าย---",VLOOKUP(AA17,grade3,4,TRUE)))</f>
        <v>ดี</v>
      </c>
      <c r="AD17" s="222"/>
    </row>
    <row r="18" spans="2:30" ht="15.75" customHeight="1">
      <c r="B18" s="178">
        <v>12</v>
      </c>
      <c r="C18" s="175" t="str">
        <f>IF(นักเรียน!C17="","",นักเรียน!C17)</f>
        <v>1538</v>
      </c>
      <c r="D18" s="858" t="str">
        <f>IF(นักเรียน!E17="","",นักเรียน!E17)</f>
        <v>เด็กหญิงอุษามณี  อินทะพิมพ์</v>
      </c>
      <c r="E18" s="859"/>
      <c r="F18" s="238">
        <v>2</v>
      </c>
      <c r="G18" s="238">
        <v>2</v>
      </c>
      <c r="H18" s="238">
        <v>2</v>
      </c>
      <c r="I18" s="243">
        <v>2</v>
      </c>
      <c r="J18" s="209">
        <v>2</v>
      </c>
      <c r="K18" s="210">
        <v>2</v>
      </c>
      <c r="L18" s="210">
        <v>2</v>
      </c>
      <c r="M18" s="244">
        <v>2</v>
      </c>
      <c r="N18" s="209">
        <v>2</v>
      </c>
      <c r="O18" s="210">
        <v>2</v>
      </c>
      <c r="P18" s="210">
        <v>2</v>
      </c>
      <c r="Q18" s="244">
        <v>2</v>
      </c>
      <c r="R18" s="209">
        <v>2</v>
      </c>
      <c r="S18" s="247">
        <v>2</v>
      </c>
      <c r="T18" s="247">
        <v>3</v>
      </c>
      <c r="U18" s="244">
        <v>3</v>
      </c>
      <c r="V18" s="209">
        <v>3</v>
      </c>
      <c r="W18" s="210">
        <v>3</v>
      </c>
      <c r="X18" s="210">
        <v>3</v>
      </c>
      <c r="Y18" s="244">
        <v>3</v>
      </c>
      <c r="Z18" s="252">
        <f t="shared" si="0"/>
        <v>46</v>
      </c>
      <c r="AA18" s="249">
        <f t="shared" si="1"/>
        <v>77</v>
      </c>
      <c r="AB18" s="250">
        <f>IF(AA18="","",IF(นักเรียน!N17="ออก","---ย้าย---",VLOOKUP(AA18,grade3,5,TRUE)))</f>
        <v>2</v>
      </c>
      <c r="AC18" s="251" t="str">
        <f>IF(AA18="","",IF(นักเรียน!N17="ออก","---ย้าย---",VLOOKUP(AA18,grade3,4,TRUE)))</f>
        <v>ดี</v>
      </c>
      <c r="AD18" s="222"/>
    </row>
    <row r="19" spans="2:30" ht="15.75" customHeight="1">
      <c r="B19" s="174">
        <v>13</v>
      </c>
      <c r="C19" s="175" t="str">
        <f>IF(นักเรียน!C18="","",นักเรียน!C18)</f>
        <v>1592</v>
      </c>
      <c r="D19" s="858" t="str">
        <f>IF(นักเรียน!E18="","",นักเรียน!E18)</f>
        <v>เด็กหญิงกชกร  พิมพ์พงษ์</v>
      </c>
      <c r="E19" s="859"/>
      <c r="F19" s="238">
        <v>3</v>
      </c>
      <c r="G19" s="238">
        <v>3</v>
      </c>
      <c r="H19" s="238">
        <v>3</v>
      </c>
      <c r="I19" s="243">
        <v>3</v>
      </c>
      <c r="J19" s="209">
        <v>3</v>
      </c>
      <c r="K19" s="210">
        <v>3</v>
      </c>
      <c r="L19" s="210">
        <v>3</v>
      </c>
      <c r="M19" s="244">
        <v>3</v>
      </c>
      <c r="N19" s="209">
        <v>3</v>
      </c>
      <c r="O19" s="210">
        <v>3</v>
      </c>
      <c r="P19" s="210">
        <v>3</v>
      </c>
      <c r="Q19" s="244">
        <v>3</v>
      </c>
      <c r="R19" s="209">
        <v>3</v>
      </c>
      <c r="S19" s="247">
        <v>3</v>
      </c>
      <c r="T19" s="247">
        <v>3</v>
      </c>
      <c r="U19" s="244">
        <v>3</v>
      </c>
      <c r="V19" s="209">
        <v>3</v>
      </c>
      <c r="W19" s="210">
        <v>3</v>
      </c>
      <c r="X19" s="210">
        <v>3</v>
      </c>
      <c r="Y19" s="244">
        <v>3</v>
      </c>
      <c r="Z19" s="252">
        <f t="shared" si="0"/>
        <v>60</v>
      </c>
      <c r="AA19" s="249">
        <f t="shared" si="1"/>
        <v>100</v>
      </c>
      <c r="AB19" s="250">
        <f>IF(AA19="","",IF(นักเรียน!N18="ออก","---ย้าย---",VLOOKUP(AA19,grade3,5,TRUE)))</f>
        <v>3</v>
      </c>
      <c r="AC19" s="251" t="str">
        <f>IF(AA19="","",IF(นักเรียน!N18="ออก","---ย้าย---",VLOOKUP(AA19,grade3,4,TRUE)))</f>
        <v>ดีเยี่ยม</v>
      </c>
      <c r="AD19" s="222"/>
    </row>
    <row r="20" spans="2:30" ht="15.75" customHeight="1">
      <c r="B20" s="178">
        <v>14</v>
      </c>
      <c r="C20" s="175" t="str">
        <f>IF(นักเรียน!C19="","",นักเรียน!C19)</f>
        <v>1598</v>
      </c>
      <c r="D20" s="858" t="str">
        <f>IF(นักเรียน!E19="","",นักเรียน!E19)</f>
        <v>เด็กหญิงอภิรญาพร  นรสิงห์</v>
      </c>
      <c r="E20" s="859"/>
      <c r="F20" s="238">
        <v>3</v>
      </c>
      <c r="G20" s="238">
        <v>3</v>
      </c>
      <c r="H20" s="238">
        <v>3</v>
      </c>
      <c r="I20" s="243">
        <v>3</v>
      </c>
      <c r="J20" s="209">
        <v>3</v>
      </c>
      <c r="K20" s="210">
        <v>3</v>
      </c>
      <c r="L20" s="210">
        <v>3</v>
      </c>
      <c r="M20" s="244">
        <v>3</v>
      </c>
      <c r="N20" s="209">
        <v>3</v>
      </c>
      <c r="O20" s="210">
        <v>3</v>
      </c>
      <c r="P20" s="210">
        <v>3</v>
      </c>
      <c r="Q20" s="244">
        <v>3</v>
      </c>
      <c r="R20" s="209">
        <v>3</v>
      </c>
      <c r="S20" s="247">
        <v>3</v>
      </c>
      <c r="T20" s="247">
        <v>3</v>
      </c>
      <c r="U20" s="244">
        <v>3</v>
      </c>
      <c r="V20" s="209">
        <v>3</v>
      </c>
      <c r="W20" s="210">
        <v>3</v>
      </c>
      <c r="X20" s="210">
        <v>3</v>
      </c>
      <c r="Y20" s="244">
        <v>3</v>
      </c>
      <c r="Z20" s="252">
        <f t="shared" si="0"/>
        <v>60</v>
      </c>
      <c r="AA20" s="249">
        <f t="shared" si="1"/>
        <v>100</v>
      </c>
      <c r="AB20" s="250">
        <f>IF(AA20="","",IF(นักเรียน!N19="ออก","---ย้าย---",VLOOKUP(AA20,grade3,5,TRUE)))</f>
        <v>3</v>
      </c>
      <c r="AC20" s="251" t="str">
        <f>IF(AA20="","",IF(นักเรียน!N19="ออก","---ย้าย---",VLOOKUP(AA20,grade3,4,TRUE)))</f>
        <v>ดีเยี่ยม</v>
      </c>
      <c r="AD20" s="222"/>
    </row>
    <row r="21" spans="2:30" ht="15.75" customHeight="1">
      <c r="B21" s="178">
        <v>15</v>
      </c>
      <c r="C21" s="175" t="str">
        <f>IF(นักเรียน!C20="","",นักเรียน!C20)</f>
        <v>1641</v>
      </c>
      <c r="D21" s="858" t="str">
        <f>IF(นักเรียน!E20="","",นักเรียน!E20)</f>
        <v>เด็กหญิงกนกอร  เกษอินทร์</v>
      </c>
      <c r="E21" s="859"/>
      <c r="F21" s="238">
        <v>3</v>
      </c>
      <c r="G21" s="238">
        <v>3</v>
      </c>
      <c r="H21" s="238">
        <v>3</v>
      </c>
      <c r="I21" s="243">
        <v>3</v>
      </c>
      <c r="J21" s="209">
        <v>3</v>
      </c>
      <c r="K21" s="210">
        <v>3</v>
      </c>
      <c r="L21" s="210">
        <v>3</v>
      </c>
      <c r="M21" s="244">
        <v>3</v>
      </c>
      <c r="N21" s="209">
        <v>3</v>
      </c>
      <c r="O21" s="210">
        <v>3</v>
      </c>
      <c r="P21" s="210">
        <v>3</v>
      </c>
      <c r="Q21" s="244">
        <v>3</v>
      </c>
      <c r="R21" s="209">
        <v>3</v>
      </c>
      <c r="S21" s="247">
        <v>3</v>
      </c>
      <c r="T21" s="247">
        <v>3</v>
      </c>
      <c r="U21" s="244">
        <v>3</v>
      </c>
      <c r="V21" s="209">
        <v>3</v>
      </c>
      <c r="W21" s="210">
        <v>3</v>
      </c>
      <c r="X21" s="210">
        <v>3</v>
      </c>
      <c r="Y21" s="244">
        <v>3</v>
      </c>
      <c r="Z21" s="252">
        <f t="shared" si="0"/>
        <v>60</v>
      </c>
      <c r="AA21" s="249">
        <f t="shared" si="1"/>
        <v>100</v>
      </c>
      <c r="AB21" s="250">
        <f>IF(AA21="","",IF(นักเรียน!N20="ออก","---ย้าย---",VLOOKUP(AA21,grade3,5,TRUE)))</f>
        <v>3</v>
      </c>
      <c r="AC21" s="251" t="str">
        <f>IF(AA21="","",IF(นักเรียน!N20="ออก","---ย้าย---",VLOOKUP(AA21,grade3,4,TRUE)))</f>
        <v>ดีเยี่ยม</v>
      </c>
      <c r="AD21" s="222"/>
    </row>
    <row r="22" spans="2:30" ht="15.75" customHeight="1">
      <c r="B22" s="178">
        <v>16</v>
      </c>
      <c r="C22" s="175" t="str">
        <f>IF(นักเรียน!C21="","",นักเรียน!C21)</f>
        <v>1662</v>
      </c>
      <c r="D22" s="858" t="str">
        <f>IF(นักเรียน!E21="","",นักเรียน!E21)</f>
        <v>เด็กหญิงรุ่งอรุณรัศมี  จันทร์แจ่มศรี</v>
      </c>
      <c r="E22" s="859"/>
      <c r="F22" s="238">
        <v>3</v>
      </c>
      <c r="G22" s="238">
        <v>3</v>
      </c>
      <c r="H22" s="238">
        <v>3</v>
      </c>
      <c r="I22" s="243">
        <v>3</v>
      </c>
      <c r="J22" s="209">
        <v>3</v>
      </c>
      <c r="K22" s="210">
        <v>3</v>
      </c>
      <c r="L22" s="210">
        <v>3</v>
      </c>
      <c r="M22" s="244">
        <v>3</v>
      </c>
      <c r="N22" s="209">
        <v>3</v>
      </c>
      <c r="O22" s="210">
        <v>3</v>
      </c>
      <c r="P22" s="210">
        <v>3</v>
      </c>
      <c r="Q22" s="244">
        <v>3</v>
      </c>
      <c r="R22" s="209">
        <v>3</v>
      </c>
      <c r="S22" s="247">
        <v>3</v>
      </c>
      <c r="T22" s="247">
        <v>3</v>
      </c>
      <c r="U22" s="244">
        <v>3</v>
      </c>
      <c r="V22" s="209">
        <v>3</v>
      </c>
      <c r="W22" s="210">
        <v>3</v>
      </c>
      <c r="X22" s="210">
        <v>3</v>
      </c>
      <c r="Y22" s="244">
        <v>3</v>
      </c>
      <c r="Z22" s="252">
        <f t="shared" si="0"/>
        <v>60</v>
      </c>
      <c r="AA22" s="249">
        <f t="shared" si="1"/>
        <v>100</v>
      </c>
      <c r="AB22" s="250">
        <f>IF(AA22="","",IF(นักเรียน!N21="ออก","---ย้าย---",VLOOKUP(AA22,grade3,5,TRUE)))</f>
        <v>3</v>
      </c>
      <c r="AC22" s="251" t="str">
        <f>IF(AA22="","",IF(นักเรียน!N21="ออก","---ย้าย---",VLOOKUP(AA22,grade3,4,TRUE)))</f>
        <v>ดีเยี่ยม</v>
      </c>
      <c r="AD22" s="222"/>
    </row>
    <row r="23" spans="2:30" ht="15.75" customHeight="1">
      <c r="B23" s="174">
        <v>17</v>
      </c>
      <c r="C23" s="175" t="str">
        <f>IF(นักเรียน!C22="","",นักเรียน!C22)</f>
        <v>655</v>
      </c>
      <c r="D23" s="858" t="str">
        <f>IF(นักเรียน!E22="","",นักเรียน!E22)</f>
        <v>เด็กชายจักรภัทร  เสนาฤทธิ์</v>
      </c>
      <c r="E23" s="859"/>
      <c r="F23" s="238">
        <v>1</v>
      </c>
      <c r="G23" s="238">
        <v>2</v>
      </c>
      <c r="H23" s="238">
        <v>1</v>
      </c>
      <c r="I23" s="243">
        <v>2</v>
      </c>
      <c r="J23" s="209">
        <v>1</v>
      </c>
      <c r="K23" s="210">
        <v>2</v>
      </c>
      <c r="L23" s="210">
        <v>1</v>
      </c>
      <c r="M23" s="244">
        <v>2</v>
      </c>
      <c r="N23" s="209">
        <v>1</v>
      </c>
      <c r="O23" s="210">
        <v>2</v>
      </c>
      <c r="P23" s="210">
        <v>1</v>
      </c>
      <c r="Q23" s="244">
        <v>2</v>
      </c>
      <c r="R23" s="209">
        <v>1</v>
      </c>
      <c r="S23" s="247">
        <v>2</v>
      </c>
      <c r="T23" s="247">
        <v>1</v>
      </c>
      <c r="U23" s="244">
        <v>2</v>
      </c>
      <c r="V23" s="209">
        <v>1</v>
      </c>
      <c r="W23" s="210">
        <v>2</v>
      </c>
      <c r="X23" s="210">
        <v>1</v>
      </c>
      <c r="Y23" s="244">
        <v>2</v>
      </c>
      <c r="Z23" s="252">
        <f t="shared" si="0"/>
        <v>30</v>
      </c>
      <c r="AA23" s="249">
        <f t="shared" si="1"/>
        <v>50</v>
      </c>
      <c r="AB23" s="250">
        <f>IF(AA23="","",IF(นักเรียน!N22="ออก","---ย้าย---",VLOOKUP(AA23,grade3,5,TRUE)))</f>
        <v>1</v>
      </c>
      <c r="AC23" s="251" t="str">
        <f>IF(AA23="","",IF(นักเรียน!N22="ออก","---ย้าย---",VLOOKUP(AA23,grade3,4,TRUE)))</f>
        <v>ผ่าน</v>
      </c>
      <c r="AD23" s="222"/>
    </row>
    <row r="24" spans="2:30" ht="15.75" customHeight="1">
      <c r="B24" s="178">
        <v>18</v>
      </c>
      <c r="C24" s="175" t="str">
        <f>IF(นักเรียน!C23="","",นักเรียน!C23)</f>
        <v>656</v>
      </c>
      <c r="D24" s="858" t="str">
        <f>IF(นักเรียน!E23="","",นักเรียน!E23)</f>
        <v>เด็กชายธนวัต  มีศิลป์</v>
      </c>
      <c r="E24" s="859"/>
      <c r="F24" s="238">
        <v>2</v>
      </c>
      <c r="G24" s="238">
        <v>3</v>
      </c>
      <c r="H24" s="238">
        <v>2</v>
      </c>
      <c r="I24" s="243">
        <v>3</v>
      </c>
      <c r="J24" s="209">
        <v>2</v>
      </c>
      <c r="K24" s="210">
        <v>3</v>
      </c>
      <c r="L24" s="210">
        <v>2</v>
      </c>
      <c r="M24" s="244">
        <v>3</v>
      </c>
      <c r="N24" s="209">
        <v>2</v>
      </c>
      <c r="O24" s="210">
        <v>3</v>
      </c>
      <c r="P24" s="210">
        <v>2</v>
      </c>
      <c r="Q24" s="244">
        <v>3</v>
      </c>
      <c r="R24" s="209">
        <v>2</v>
      </c>
      <c r="S24" s="247">
        <v>3</v>
      </c>
      <c r="T24" s="247">
        <v>2</v>
      </c>
      <c r="U24" s="244">
        <v>3</v>
      </c>
      <c r="V24" s="209">
        <v>2</v>
      </c>
      <c r="W24" s="210">
        <v>3</v>
      </c>
      <c r="X24" s="210">
        <v>2</v>
      </c>
      <c r="Y24" s="244">
        <v>3</v>
      </c>
      <c r="Z24" s="252">
        <f t="shared" si="0"/>
        <v>50</v>
      </c>
      <c r="AA24" s="249">
        <f t="shared" si="1"/>
        <v>83</v>
      </c>
      <c r="AB24" s="250">
        <f>IF(AA24="","",IF(นักเรียน!N23="ออก","---ย้าย---",VLOOKUP(AA24,grade3,5,TRUE)))</f>
        <v>3</v>
      </c>
      <c r="AC24" s="251" t="str">
        <f>IF(AA24="","",IF(นักเรียน!N23="ออก","---ย้าย---",VLOOKUP(AA24,grade3,4,TRUE)))</f>
        <v>ดีเยี่ยม</v>
      </c>
      <c r="AD24" s="222"/>
    </row>
    <row r="25" spans="2:30" ht="15.75" customHeight="1">
      <c r="B25" s="178">
        <v>19</v>
      </c>
      <c r="C25" s="175" t="str">
        <f>IF(นักเรียน!C24="","",นักเรียน!C24)</f>
        <v>627</v>
      </c>
      <c r="D25" s="858" t="str">
        <f>IF(นักเรียน!E24="","",นักเรียน!E24)</f>
        <v>เด็กชายธนบูรณ์  พุทธชัย</v>
      </c>
      <c r="E25" s="859"/>
      <c r="F25" s="238">
        <v>1</v>
      </c>
      <c r="G25" s="238">
        <v>3</v>
      </c>
      <c r="H25" s="238">
        <v>1</v>
      </c>
      <c r="I25" s="243">
        <v>3</v>
      </c>
      <c r="J25" s="209">
        <v>1</v>
      </c>
      <c r="K25" s="210">
        <v>3</v>
      </c>
      <c r="L25" s="210">
        <v>1</v>
      </c>
      <c r="M25" s="244">
        <v>3</v>
      </c>
      <c r="N25" s="209">
        <v>1</v>
      </c>
      <c r="O25" s="210">
        <v>3</v>
      </c>
      <c r="P25" s="210">
        <v>1</v>
      </c>
      <c r="Q25" s="244">
        <v>3</v>
      </c>
      <c r="R25" s="209">
        <v>1</v>
      </c>
      <c r="S25" s="247">
        <v>3</v>
      </c>
      <c r="T25" s="247">
        <v>1</v>
      </c>
      <c r="U25" s="244">
        <v>3</v>
      </c>
      <c r="V25" s="209">
        <v>3</v>
      </c>
      <c r="W25" s="210">
        <v>3</v>
      </c>
      <c r="X25" s="210">
        <v>3</v>
      </c>
      <c r="Y25" s="244">
        <v>3</v>
      </c>
      <c r="Z25" s="252">
        <f t="shared" si="0"/>
        <v>44</v>
      </c>
      <c r="AA25" s="249">
        <f t="shared" si="1"/>
        <v>73</v>
      </c>
      <c r="AB25" s="250">
        <f>IF(AA25="","",IF(นักเรียน!N24="ออก","---ย้าย---",VLOOKUP(AA25,grade3,5,TRUE)))</f>
        <v>2</v>
      </c>
      <c r="AC25" s="251" t="str">
        <f>IF(AA25="","",IF(นักเรียน!N24="ออก","---ย้าย---",VLOOKUP(AA25,grade3,4,TRUE)))</f>
        <v>ดี</v>
      </c>
      <c r="AD25" s="222"/>
    </row>
    <row r="26" spans="2:30" ht="15.75" customHeight="1">
      <c r="B26" s="178">
        <v>20</v>
      </c>
      <c r="C26" s="175" t="str">
        <f>IF(นักเรียน!C25="","",นักเรียน!C25)</f>
        <v>628</v>
      </c>
      <c r="D26" s="858" t="str">
        <f>IF(นักเรียน!E25="","",นักเรียน!E25)</f>
        <v>เด็กหญิงณัฐชา  มาตรรักษ์</v>
      </c>
      <c r="E26" s="859"/>
      <c r="F26" s="238">
        <v>1</v>
      </c>
      <c r="G26" s="238">
        <v>3</v>
      </c>
      <c r="H26" s="238">
        <v>3</v>
      </c>
      <c r="I26" s="243">
        <v>1</v>
      </c>
      <c r="J26" s="209">
        <v>3</v>
      </c>
      <c r="K26" s="210">
        <v>3</v>
      </c>
      <c r="L26" s="210">
        <v>3</v>
      </c>
      <c r="M26" s="244">
        <v>1</v>
      </c>
      <c r="N26" s="209">
        <v>3</v>
      </c>
      <c r="O26" s="210">
        <v>1</v>
      </c>
      <c r="P26" s="210">
        <v>3</v>
      </c>
      <c r="Q26" s="244">
        <v>1</v>
      </c>
      <c r="R26" s="209">
        <v>3</v>
      </c>
      <c r="S26" s="247">
        <v>3</v>
      </c>
      <c r="T26" s="247">
        <v>1</v>
      </c>
      <c r="U26" s="244">
        <v>3</v>
      </c>
      <c r="V26" s="209">
        <v>3</v>
      </c>
      <c r="W26" s="210">
        <v>3</v>
      </c>
      <c r="X26" s="210">
        <v>3</v>
      </c>
      <c r="Y26" s="244">
        <v>3</v>
      </c>
      <c r="Z26" s="252">
        <f t="shared" si="0"/>
        <v>48</v>
      </c>
      <c r="AA26" s="249">
        <f t="shared" si="1"/>
        <v>80</v>
      </c>
      <c r="AB26" s="250">
        <f>IF(AA26="","",IF(นักเรียน!N25="ออก","---ย้าย---",VLOOKUP(AA26,grade3,5,TRUE)))</f>
        <v>3</v>
      </c>
      <c r="AC26" s="251" t="str">
        <f>IF(AA26="","",IF(นักเรียน!N25="ออก","---ย้าย---",VLOOKUP(AA26,grade3,4,TRUE)))</f>
        <v>ดีเยี่ยม</v>
      </c>
      <c r="AD26" s="222"/>
    </row>
    <row r="27" spans="2:30" ht="15.75" customHeight="1">
      <c r="B27" s="174">
        <v>21</v>
      </c>
      <c r="C27" s="175" t="str">
        <f>IF(นักเรียน!C26="","",นักเรียน!C26)</f>
        <v/>
      </c>
      <c r="D27" s="858" t="str">
        <f>IF(นักเรียน!E26="","",นักเรียน!E26)</f>
        <v/>
      </c>
      <c r="E27" s="859"/>
      <c r="F27" s="238"/>
      <c r="G27" s="238"/>
      <c r="H27" s="238"/>
      <c r="I27" s="243"/>
      <c r="J27" s="209"/>
      <c r="K27" s="210"/>
      <c r="L27" s="210"/>
      <c r="M27" s="244"/>
      <c r="N27" s="209"/>
      <c r="O27" s="210"/>
      <c r="P27" s="210"/>
      <c r="Q27" s="244"/>
      <c r="R27" s="209"/>
      <c r="S27" s="247"/>
      <c r="T27" s="247"/>
      <c r="U27" s="244"/>
      <c r="V27" s="209"/>
      <c r="W27" s="210"/>
      <c r="X27" s="210"/>
      <c r="Y27" s="244"/>
      <c r="Z27" s="252" t="str">
        <f t="shared" si="0"/>
        <v/>
      </c>
      <c r="AA27" s="249" t="str">
        <f t="shared" si="1"/>
        <v/>
      </c>
      <c r="AB27" s="250" t="str">
        <f>IF(AA27="","",IF(นักเรียน!N26="ออก","---ย้าย---",VLOOKUP(AA27,grade3,5,TRUE)))</f>
        <v/>
      </c>
      <c r="AC27" s="251" t="str">
        <f>IF(AA27="","",IF(นักเรียน!N26="ออก","---ย้าย---",VLOOKUP(AA27,grade3,4,TRUE)))</f>
        <v/>
      </c>
      <c r="AD27" s="222"/>
    </row>
    <row r="28" spans="2:30" ht="15.75" customHeight="1">
      <c r="B28" s="178">
        <v>22</v>
      </c>
      <c r="C28" s="175" t="str">
        <f>IF(นักเรียน!C27="","",นักเรียน!C27)</f>
        <v/>
      </c>
      <c r="D28" s="858" t="str">
        <f>IF(นักเรียน!E27="","",นักเรียน!E27)</f>
        <v/>
      </c>
      <c r="E28" s="859"/>
      <c r="F28" s="238"/>
      <c r="G28" s="238"/>
      <c r="H28" s="238"/>
      <c r="I28" s="243"/>
      <c r="J28" s="209"/>
      <c r="K28" s="210"/>
      <c r="L28" s="210"/>
      <c r="M28" s="244"/>
      <c r="N28" s="209"/>
      <c r="O28" s="210"/>
      <c r="P28" s="210"/>
      <c r="Q28" s="244"/>
      <c r="R28" s="209"/>
      <c r="S28" s="247"/>
      <c r="T28" s="247"/>
      <c r="U28" s="244"/>
      <c r="V28" s="209"/>
      <c r="W28" s="210"/>
      <c r="X28" s="210"/>
      <c r="Y28" s="244"/>
      <c r="Z28" s="252" t="str">
        <f t="shared" si="0"/>
        <v/>
      </c>
      <c r="AA28" s="249" t="str">
        <f t="shared" si="1"/>
        <v/>
      </c>
      <c r="AB28" s="250" t="str">
        <f>IF(AA28="","",IF(นักเรียน!N27="ออก","---ย้าย---",VLOOKUP(AA28,grade3,5,TRUE)))</f>
        <v/>
      </c>
      <c r="AC28" s="251" t="str">
        <f>IF(AA28="","",IF(นักเรียน!N27="ออก","---ย้าย---",VLOOKUP(AA28,grade3,4,TRUE)))</f>
        <v/>
      </c>
      <c r="AD28" s="222"/>
    </row>
    <row r="29" spans="2:30" ht="15.75" customHeight="1">
      <c r="B29" s="178">
        <v>23</v>
      </c>
      <c r="C29" s="175" t="str">
        <f>IF(นักเรียน!C28="","",นักเรียน!C28)</f>
        <v/>
      </c>
      <c r="D29" s="858" t="str">
        <f>IF(นักเรียน!E28="","",นักเรียน!E28)</f>
        <v/>
      </c>
      <c r="E29" s="859"/>
      <c r="F29" s="238"/>
      <c r="G29" s="238"/>
      <c r="H29" s="238"/>
      <c r="I29" s="243"/>
      <c r="J29" s="209"/>
      <c r="K29" s="210"/>
      <c r="L29" s="210"/>
      <c r="M29" s="244"/>
      <c r="N29" s="209"/>
      <c r="O29" s="210"/>
      <c r="P29" s="210"/>
      <c r="Q29" s="244"/>
      <c r="R29" s="209"/>
      <c r="S29" s="247"/>
      <c r="T29" s="247"/>
      <c r="U29" s="244"/>
      <c r="V29" s="209"/>
      <c r="W29" s="210"/>
      <c r="X29" s="210"/>
      <c r="Y29" s="244"/>
      <c r="Z29" s="252" t="str">
        <f t="shared" si="0"/>
        <v/>
      </c>
      <c r="AA29" s="249" t="str">
        <f t="shared" si="1"/>
        <v/>
      </c>
      <c r="AB29" s="250" t="str">
        <f>IF(AA29="","",IF(นักเรียน!N28="ออก","---ย้าย---",VLOOKUP(AA29,grade3,5,TRUE)))</f>
        <v/>
      </c>
      <c r="AC29" s="251" t="str">
        <f>IF(AA29="","",IF(นักเรียน!N28="ออก","---ย้าย---",VLOOKUP(AA29,grade3,4,TRUE)))</f>
        <v/>
      </c>
      <c r="AD29" s="222"/>
    </row>
    <row r="30" spans="2:30" ht="15.75" customHeight="1">
      <c r="B30" s="178">
        <v>24</v>
      </c>
      <c r="C30" s="175" t="str">
        <f>IF(นักเรียน!C29="","",นักเรียน!C29)</f>
        <v/>
      </c>
      <c r="D30" s="858" t="str">
        <f>IF(นักเรียน!E29="","",นักเรียน!E29)</f>
        <v/>
      </c>
      <c r="E30" s="859"/>
      <c r="F30" s="238"/>
      <c r="G30" s="238"/>
      <c r="H30" s="238"/>
      <c r="I30" s="243"/>
      <c r="J30" s="209"/>
      <c r="K30" s="210"/>
      <c r="L30" s="210"/>
      <c r="M30" s="244"/>
      <c r="N30" s="209"/>
      <c r="O30" s="210"/>
      <c r="P30" s="210"/>
      <c r="Q30" s="244"/>
      <c r="R30" s="209"/>
      <c r="S30" s="247"/>
      <c r="T30" s="247"/>
      <c r="U30" s="244"/>
      <c r="V30" s="209"/>
      <c r="W30" s="210"/>
      <c r="X30" s="210"/>
      <c r="Y30" s="244"/>
      <c r="Z30" s="252" t="str">
        <f t="shared" si="0"/>
        <v/>
      </c>
      <c r="AA30" s="249" t="str">
        <f t="shared" si="1"/>
        <v/>
      </c>
      <c r="AB30" s="250" t="str">
        <f>IF(AA30="","",IF(นักเรียน!N29="ออก","---ย้าย---",VLOOKUP(AA30,grade3,5,TRUE)))</f>
        <v/>
      </c>
      <c r="AC30" s="251" t="str">
        <f>IF(AA30="","",IF(นักเรียน!N29="ออก","---ย้าย---",VLOOKUP(AA30,grade3,4,TRUE)))</f>
        <v/>
      </c>
      <c r="AD30" s="222"/>
    </row>
    <row r="31" spans="2:30" ht="15.75" customHeight="1">
      <c r="B31" s="174">
        <v>25</v>
      </c>
      <c r="C31" s="175" t="str">
        <f>IF(นักเรียน!C30="","",นักเรียน!C30)</f>
        <v/>
      </c>
      <c r="D31" s="858" t="str">
        <f>IF(นักเรียน!E30="","",นักเรียน!E30)</f>
        <v/>
      </c>
      <c r="E31" s="859"/>
      <c r="F31" s="238"/>
      <c r="G31" s="238"/>
      <c r="H31" s="238"/>
      <c r="I31" s="243"/>
      <c r="J31" s="209"/>
      <c r="K31" s="210"/>
      <c r="L31" s="210"/>
      <c r="M31" s="244"/>
      <c r="N31" s="209"/>
      <c r="O31" s="210"/>
      <c r="P31" s="210"/>
      <c r="Q31" s="244"/>
      <c r="R31" s="209"/>
      <c r="S31" s="247"/>
      <c r="T31" s="247"/>
      <c r="U31" s="244"/>
      <c r="V31" s="209"/>
      <c r="W31" s="210"/>
      <c r="X31" s="210"/>
      <c r="Y31" s="244"/>
      <c r="Z31" s="252" t="str">
        <f t="shared" si="0"/>
        <v/>
      </c>
      <c r="AA31" s="249" t="str">
        <f t="shared" si="1"/>
        <v/>
      </c>
      <c r="AB31" s="250" t="str">
        <f>IF(AA31="","",IF(นักเรียน!N30="ออก","---ย้าย---",VLOOKUP(AA31,grade3,5,TRUE)))</f>
        <v/>
      </c>
      <c r="AC31" s="251" t="str">
        <f>IF(AA31="","",IF(นักเรียน!N30="ออก","---ย้าย---",VLOOKUP(AA31,grade3,4,TRUE)))</f>
        <v/>
      </c>
      <c r="AD31" s="222"/>
    </row>
    <row r="32" spans="2:30" ht="15.75" customHeight="1">
      <c r="B32" s="178">
        <v>26</v>
      </c>
      <c r="C32" s="175" t="str">
        <f>IF(นักเรียน!C31="","",นักเรียน!C31)</f>
        <v/>
      </c>
      <c r="D32" s="858" t="str">
        <f>IF(นักเรียน!E31="","",นักเรียน!E31)</f>
        <v/>
      </c>
      <c r="E32" s="859"/>
      <c r="F32" s="213"/>
      <c r="G32" s="239"/>
      <c r="H32" s="239"/>
      <c r="I32" s="245"/>
      <c r="J32" s="213"/>
      <c r="K32" s="214"/>
      <c r="L32" s="214"/>
      <c r="M32" s="246"/>
      <c r="N32" s="213"/>
      <c r="O32" s="214"/>
      <c r="P32" s="214"/>
      <c r="Q32" s="246"/>
      <c r="R32" s="213"/>
      <c r="S32" s="248"/>
      <c r="T32" s="248"/>
      <c r="U32" s="246"/>
      <c r="V32" s="213"/>
      <c r="W32" s="214"/>
      <c r="X32" s="214"/>
      <c r="Y32" s="246"/>
      <c r="Z32" s="252" t="str">
        <f t="shared" si="0"/>
        <v/>
      </c>
      <c r="AA32" s="249" t="str">
        <f t="shared" si="1"/>
        <v/>
      </c>
      <c r="AB32" s="250" t="str">
        <f>IF(AA32="","",IF(นักเรียน!N31="ออก","---ย้าย---",VLOOKUP(AA32,grade3,5,TRUE)))</f>
        <v/>
      </c>
      <c r="AC32" s="251" t="str">
        <f>IF(AA32="","",IF(นักเรียน!N31="ออก","---ย้าย---",VLOOKUP(AA32,grade3,4,TRUE)))</f>
        <v/>
      </c>
      <c r="AD32" s="222"/>
    </row>
    <row r="33" spans="2:30" ht="15.75" customHeight="1">
      <c r="B33" s="178">
        <v>27</v>
      </c>
      <c r="C33" s="175" t="str">
        <f>IF(นักเรียน!C32="","",นักเรียน!C32)</f>
        <v/>
      </c>
      <c r="D33" s="858" t="str">
        <f>IF(นักเรียน!E32="","",นักเรียน!E32)</f>
        <v/>
      </c>
      <c r="E33" s="859"/>
      <c r="F33" s="213"/>
      <c r="G33" s="239"/>
      <c r="H33" s="239"/>
      <c r="I33" s="245"/>
      <c r="J33" s="213"/>
      <c r="K33" s="214"/>
      <c r="L33" s="214"/>
      <c r="M33" s="246"/>
      <c r="N33" s="213"/>
      <c r="O33" s="214"/>
      <c r="P33" s="214"/>
      <c r="Q33" s="246"/>
      <c r="R33" s="213"/>
      <c r="S33" s="248"/>
      <c r="T33" s="248"/>
      <c r="U33" s="246"/>
      <c r="V33" s="213"/>
      <c r="W33" s="214"/>
      <c r="X33" s="214"/>
      <c r="Y33" s="246"/>
      <c r="Z33" s="252" t="str">
        <f t="shared" si="0"/>
        <v/>
      </c>
      <c r="AA33" s="249" t="str">
        <f t="shared" si="1"/>
        <v/>
      </c>
      <c r="AB33" s="250" t="str">
        <f>IF(AA33="","",IF(นักเรียน!N32="ออก","---ย้าย---",VLOOKUP(AA33,grade3,5,TRUE)))</f>
        <v/>
      </c>
      <c r="AC33" s="251" t="str">
        <f>IF(AA33="","",IF(นักเรียน!N32="ออก","---ย้าย---",VLOOKUP(AA33,grade3,4,TRUE)))</f>
        <v/>
      </c>
      <c r="AD33" s="222"/>
    </row>
    <row r="34" spans="2:30" ht="15.75" customHeight="1">
      <c r="B34" s="178">
        <v>28</v>
      </c>
      <c r="C34" s="175" t="str">
        <f>IF(นักเรียน!C33="","",นักเรียน!C33)</f>
        <v/>
      </c>
      <c r="D34" s="858" t="str">
        <f>IF(นักเรียน!E33="","",นักเรียน!E33)</f>
        <v/>
      </c>
      <c r="E34" s="859"/>
      <c r="F34" s="213"/>
      <c r="G34" s="239"/>
      <c r="H34" s="239"/>
      <c r="I34" s="245"/>
      <c r="J34" s="213"/>
      <c r="K34" s="214"/>
      <c r="L34" s="214"/>
      <c r="M34" s="246"/>
      <c r="N34" s="213"/>
      <c r="O34" s="214"/>
      <c r="P34" s="214"/>
      <c r="Q34" s="246"/>
      <c r="R34" s="213"/>
      <c r="S34" s="248"/>
      <c r="T34" s="248"/>
      <c r="U34" s="246"/>
      <c r="V34" s="213"/>
      <c r="W34" s="214"/>
      <c r="X34" s="214"/>
      <c r="Y34" s="246"/>
      <c r="Z34" s="252" t="str">
        <f t="shared" si="0"/>
        <v/>
      </c>
      <c r="AA34" s="249" t="str">
        <f t="shared" si="1"/>
        <v/>
      </c>
      <c r="AB34" s="250" t="str">
        <f>IF(AA34="","",IF(นักเรียน!N33="ออก","---ย้าย---",VLOOKUP(AA34,grade3,5,TRUE)))</f>
        <v/>
      </c>
      <c r="AC34" s="251" t="str">
        <f>IF(AA34="","",IF(นักเรียน!N33="ออก","---ย้าย---",VLOOKUP(AA34,grade3,4,TRUE)))</f>
        <v/>
      </c>
      <c r="AD34" s="222"/>
    </row>
    <row r="35" spans="2:30" ht="15.75" customHeight="1">
      <c r="B35" s="174">
        <v>29</v>
      </c>
      <c r="C35" s="175" t="str">
        <f>IF(นักเรียน!C34="","",นักเรียน!C34)</f>
        <v/>
      </c>
      <c r="D35" s="858" t="str">
        <f>IF(นักเรียน!E34="","",นักเรียน!E34)</f>
        <v/>
      </c>
      <c r="E35" s="859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>
      <c r="B36" s="178">
        <v>30</v>
      </c>
      <c r="C36" s="175" t="str">
        <f>IF(นักเรียน!C35="","",นักเรียน!C35)</f>
        <v/>
      </c>
      <c r="D36" s="858" t="str">
        <f>IF(นักเรียน!E35="","",นักเรียน!E35)</f>
        <v/>
      </c>
      <c r="E36" s="859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>
      <c r="B37" s="178">
        <v>31</v>
      </c>
      <c r="C37" s="175" t="str">
        <f>IF(นักเรียน!C36="","",นักเรียน!C36)</f>
        <v/>
      </c>
      <c r="D37" s="858" t="str">
        <f>IF(นักเรียน!E36="","",นักเรียน!E36)</f>
        <v/>
      </c>
      <c r="E37" s="859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>
      <c r="B38" s="178">
        <v>32</v>
      </c>
      <c r="C38" s="175" t="str">
        <f>IF(นักเรียน!C37="","",นักเรียน!C37)</f>
        <v/>
      </c>
      <c r="D38" s="858" t="str">
        <f>IF(นักเรียน!E37="","",นักเรียน!E37)</f>
        <v/>
      </c>
      <c r="E38" s="859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>
      <c r="B39" s="178">
        <v>33</v>
      </c>
      <c r="C39" s="175" t="str">
        <f>IF(นักเรียน!C38="","",นักเรียน!C38)</f>
        <v/>
      </c>
      <c r="D39" s="858" t="str">
        <f>IF(นักเรียน!E38="","",นักเรียน!E38)</f>
        <v/>
      </c>
      <c r="E39" s="859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>
      <c r="B40" s="178">
        <v>34</v>
      </c>
      <c r="C40" s="175" t="str">
        <f>IF(นักเรียน!C39="","",นักเรียน!C39)</f>
        <v/>
      </c>
      <c r="D40" s="858" t="str">
        <f>IF(นักเรียน!E39="","",นักเรียน!E39)</f>
        <v/>
      </c>
      <c r="E40" s="859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>
      <c r="B41" s="178">
        <v>35</v>
      </c>
      <c r="C41" s="175" t="str">
        <f>IF(นักเรียน!C40="","",นักเรียน!C40)</f>
        <v/>
      </c>
      <c r="D41" s="858" t="str">
        <f>IF(นักเรียน!E40="","",นักเรียน!E40)</f>
        <v/>
      </c>
      <c r="E41" s="859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>
      <c r="B42" s="178">
        <v>36</v>
      </c>
      <c r="C42" s="175" t="str">
        <f>IF(นักเรียน!C41="","",นักเรียน!C41)</f>
        <v/>
      </c>
      <c r="D42" s="858" t="str">
        <f>IF(นักเรียน!E41="","",นักเรียน!E41)</f>
        <v/>
      </c>
      <c r="E42" s="859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>
      <c r="B43" s="178">
        <v>37</v>
      </c>
      <c r="C43" s="175" t="str">
        <f>IF(นักเรียน!C42="","",นักเรียน!C42)</f>
        <v/>
      </c>
      <c r="D43" s="858" t="str">
        <f>IF(นักเรียน!E42="","",นักเรียน!E42)</f>
        <v/>
      </c>
      <c r="E43" s="859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>
      <c r="B44" s="178">
        <v>38</v>
      </c>
      <c r="C44" s="175" t="str">
        <f>IF(นักเรียน!C43="","",นักเรียน!C43)</f>
        <v/>
      </c>
      <c r="D44" s="858" t="str">
        <f>IF(นักเรียน!E43="","",นักเรียน!E43)</f>
        <v/>
      </c>
      <c r="E44" s="859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>
      <c r="B45" s="178">
        <v>39</v>
      </c>
      <c r="C45" s="175" t="str">
        <f>IF(นักเรียน!C44="","",นักเรียน!C44)</f>
        <v/>
      </c>
      <c r="D45" s="858" t="str">
        <f>IF(นักเรียน!E44="","",นักเรียน!E44)</f>
        <v/>
      </c>
      <c r="E45" s="859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>
      <c r="B46" s="178">
        <v>40</v>
      </c>
      <c r="C46" s="175" t="str">
        <f>IF(นักเรียน!C45="","",นักเรียน!C45)</f>
        <v/>
      </c>
      <c r="D46" s="858" t="str">
        <f>IF(นักเรียน!E45="","",นักเรียน!E45)</f>
        <v/>
      </c>
      <c r="E46" s="859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>
      <c r="B47" s="178">
        <v>41</v>
      </c>
      <c r="C47" s="175" t="str">
        <f>IF(นักเรียน!C46="","",นักเรียน!C46)</f>
        <v/>
      </c>
      <c r="D47" s="858" t="str">
        <f>IF(นักเรียน!E46="","",นักเรียน!E46)</f>
        <v/>
      </c>
      <c r="E47" s="859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>
      <c r="B48" s="178">
        <v>42</v>
      </c>
      <c r="C48" s="175" t="str">
        <f>IF(นักเรียน!C47="","",นักเรียน!C47)</f>
        <v/>
      </c>
      <c r="D48" s="858" t="str">
        <f>IF(นักเรียน!E47="","",นักเรียน!E47)</f>
        <v/>
      </c>
      <c r="E48" s="859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>
      <c r="B49" s="178">
        <v>43</v>
      </c>
      <c r="C49" s="175" t="str">
        <f>IF(นักเรียน!C48="","",นักเรียน!C48)</f>
        <v/>
      </c>
      <c r="D49" s="858" t="str">
        <f>IF(นักเรียน!E48="","",นักเรียน!E48)</f>
        <v/>
      </c>
      <c r="E49" s="859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>
      <c r="B50" s="178">
        <v>44</v>
      </c>
      <c r="C50" s="175" t="str">
        <f>IF(นักเรียน!C49="","",นักเรียน!C49)</f>
        <v/>
      </c>
      <c r="D50" s="858" t="str">
        <f>IF(นักเรียน!E49="","",นักเรียน!E49)</f>
        <v/>
      </c>
      <c r="E50" s="859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>
      <c r="B51" s="178">
        <v>45</v>
      </c>
      <c r="C51" s="175" t="str">
        <f>IF(นักเรียน!C50="","",นักเรียน!C50)</f>
        <v/>
      </c>
      <c r="D51" s="858" t="str">
        <f>IF(นักเรียน!E50="","",นักเรียน!E50)</f>
        <v/>
      </c>
      <c r="E51" s="859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>
      <c r="B52" s="178">
        <v>46</v>
      </c>
      <c r="C52" s="175" t="str">
        <f>IF(นักเรียน!C51="","",นักเรียน!C51)</f>
        <v/>
      </c>
      <c r="D52" s="858" t="str">
        <f>IF(นักเรียน!E51="","",นักเรียน!E51)</f>
        <v/>
      </c>
      <c r="E52" s="859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>
      <c r="B53" s="178">
        <v>47</v>
      </c>
      <c r="C53" s="175" t="str">
        <f>IF(นักเรียน!C52="","",นักเรียน!C52)</f>
        <v/>
      </c>
      <c r="D53" s="858" t="str">
        <f>IF(นักเรียน!E52="","",นักเรียน!E52)</f>
        <v/>
      </c>
      <c r="E53" s="859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>
      <c r="B54" s="178">
        <v>48</v>
      </c>
      <c r="C54" s="175" t="str">
        <f>IF(นักเรียน!C53="","",นักเรียน!C53)</f>
        <v/>
      </c>
      <c r="D54" s="858" t="str">
        <f>IF(นักเรียน!E53="","",นักเรียน!E53)</f>
        <v/>
      </c>
      <c r="E54" s="859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>
      <c r="B55" s="178">
        <v>49</v>
      </c>
      <c r="C55" s="175" t="str">
        <f>IF(นักเรียน!C54="","",นักเรียน!C54)</f>
        <v/>
      </c>
      <c r="D55" s="858" t="str">
        <f>IF(นักเรียน!E54="","",นักเรียน!E54)</f>
        <v/>
      </c>
      <c r="E55" s="859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>
      <c r="B56" s="178">
        <v>50</v>
      </c>
      <c r="C56" s="227" t="str">
        <f>IF(นักเรียน!C55="","",นักเรียน!C55)</f>
        <v/>
      </c>
      <c r="D56" s="858" t="str">
        <f>IF(นักเรียน!E55="","",นักเรียน!E55)</f>
        <v/>
      </c>
      <c r="E56" s="859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AC4:AC6"/>
    <mergeCell ref="D7:E7"/>
    <mergeCell ref="D8:E8"/>
    <mergeCell ref="D9:E9"/>
    <mergeCell ref="D10:E10"/>
    <mergeCell ref="AB4:AB6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1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>
      <c r="M1" s="167" t="s">
        <v>550</v>
      </c>
      <c r="N1" s="167"/>
      <c r="O1" s="167"/>
      <c r="P1" s="167"/>
    </row>
    <row r="2" spans="2:45" ht="18" customHeight="1">
      <c r="B2" s="843" t="s">
        <v>279</v>
      </c>
      <c r="C2" s="843" t="s">
        <v>379</v>
      </c>
      <c r="D2" s="845" t="s">
        <v>380</v>
      </c>
      <c r="E2" s="204"/>
      <c r="F2" s="925" t="s">
        <v>542</v>
      </c>
      <c r="G2" s="925"/>
      <c r="H2" s="925"/>
      <c r="I2" s="925"/>
      <c r="J2" s="925"/>
      <c r="K2" s="925"/>
      <c r="L2" s="925"/>
      <c r="M2" s="925"/>
      <c r="N2" s="925"/>
      <c r="O2" s="925"/>
      <c r="P2" s="925"/>
      <c r="Q2" s="925"/>
      <c r="R2" s="925"/>
      <c r="S2" s="925"/>
      <c r="T2" s="925" t="str">
        <f>F2</f>
        <v>ผลการประเมินการอ่าน คิดวิเคราะห์และเขียน</v>
      </c>
      <c r="U2" s="925"/>
      <c r="V2" s="925"/>
      <c r="W2" s="925"/>
      <c r="X2" s="925"/>
      <c r="Y2" s="925"/>
      <c r="Z2" s="925"/>
      <c r="AA2" s="925"/>
      <c r="AB2" s="925"/>
      <c r="AC2" s="925"/>
      <c r="AD2" s="925"/>
      <c r="AE2" s="925"/>
      <c r="AF2" s="925"/>
      <c r="AG2" s="925"/>
      <c r="AH2" s="925" t="str">
        <f>F2</f>
        <v>ผลการประเมินการอ่าน คิดวิเคราะห์และเขียน</v>
      </c>
      <c r="AI2" s="925"/>
      <c r="AJ2" s="925"/>
      <c r="AK2" s="925"/>
      <c r="AL2" s="925"/>
      <c r="AM2" s="925"/>
      <c r="AN2" s="925"/>
      <c r="AO2" s="925"/>
      <c r="AP2" s="925"/>
      <c r="AQ2" s="925"/>
      <c r="AR2" s="849"/>
      <c r="AS2" s="883" t="s">
        <v>384</v>
      </c>
    </row>
    <row r="3" spans="2:45" s="166" customFormat="1" ht="18" customHeight="1">
      <c r="B3" s="843"/>
      <c r="C3" s="843"/>
      <c r="D3" s="845"/>
      <c r="E3" s="223"/>
      <c r="F3" s="926" t="str">
        <f>คิดวิเคราะห์!F3</f>
        <v>ตัวชี้วัดความสามารถในการอ่าน คิดวิเคราะห์ และเขียน</v>
      </c>
      <c r="G3" s="926"/>
      <c r="H3" s="926"/>
      <c r="I3" s="926"/>
      <c r="J3" s="926"/>
      <c r="K3" s="926"/>
      <c r="L3" s="926"/>
      <c r="M3" s="926"/>
      <c r="N3" s="926"/>
      <c r="O3" s="926"/>
      <c r="P3" s="926"/>
      <c r="Q3" s="926"/>
      <c r="R3" s="926"/>
      <c r="S3" s="926"/>
      <c r="T3" s="926" t="str">
        <f>F3</f>
        <v>ตัวชี้วัดความสามารถในการอ่าน คิดวิเคราะห์ และเขียน</v>
      </c>
      <c r="U3" s="926"/>
      <c r="V3" s="926"/>
      <c r="W3" s="926"/>
      <c r="X3" s="926"/>
      <c r="Y3" s="926"/>
      <c r="Z3" s="926"/>
      <c r="AA3" s="926"/>
      <c r="AB3" s="926"/>
      <c r="AC3" s="926"/>
      <c r="AD3" s="926"/>
      <c r="AE3" s="926"/>
      <c r="AF3" s="926"/>
      <c r="AG3" s="926"/>
      <c r="AH3" s="926" t="str">
        <f>T3</f>
        <v>ตัวชี้วัดความสามารถในการอ่าน คิดวิเคราะห์ และเขียน</v>
      </c>
      <c r="AI3" s="926"/>
      <c r="AJ3" s="926"/>
      <c r="AK3" s="926"/>
      <c r="AL3" s="926"/>
      <c r="AM3" s="926"/>
      <c r="AN3" s="926"/>
      <c r="AO3" s="926"/>
      <c r="AP3" s="926"/>
      <c r="AQ3" s="926"/>
      <c r="AR3" s="927"/>
      <c r="AS3" s="883"/>
    </row>
    <row r="4" spans="2:45" s="166" customFormat="1" ht="18" customHeight="1">
      <c r="B4" s="843"/>
      <c r="C4" s="843"/>
      <c r="D4" s="845"/>
      <c r="E4" s="225"/>
      <c r="F4" s="924" t="s">
        <v>544</v>
      </c>
      <c r="G4" s="924"/>
      <c r="H4" s="924"/>
      <c r="I4" s="924"/>
      <c r="J4" s="924"/>
      <c r="K4" s="924"/>
      <c r="L4" s="924"/>
      <c r="M4" s="924" t="s">
        <v>545</v>
      </c>
      <c r="N4" s="924"/>
      <c r="O4" s="924"/>
      <c r="P4" s="924"/>
      <c r="Q4" s="924"/>
      <c r="R4" s="924"/>
      <c r="S4" s="924"/>
      <c r="T4" s="924" t="s">
        <v>546</v>
      </c>
      <c r="U4" s="924"/>
      <c r="V4" s="924"/>
      <c r="W4" s="924"/>
      <c r="X4" s="924"/>
      <c r="Y4" s="924"/>
      <c r="Z4" s="924"/>
      <c r="AA4" s="924" t="s">
        <v>547</v>
      </c>
      <c r="AB4" s="924"/>
      <c r="AC4" s="924"/>
      <c r="AD4" s="924"/>
      <c r="AE4" s="924"/>
      <c r="AF4" s="924"/>
      <c r="AG4" s="924"/>
      <c r="AH4" s="905" t="s">
        <v>548</v>
      </c>
      <c r="AI4" s="906"/>
      <c r="AJ4" s="906"/>
      <c r="AK4" s="906"/>
      <c r="AL4" s="906"/>
      <c r="AM4" s="906"/>
      <c r="AN4" s="906"/>
      <c r="AO4" s="922" t="s">
        <v>488</v>
      </c>
      <c r="AP4" s="923" t="s">
        <v>551</v>
      </c>
      <c r="AQ4" s="916" t="s">
        <v>355</v>
      </c>
      <c r="AR4" s="919" t="s">
        <v>536</v>
      </c>
      <c r="AS4" s="883"/>
    </row>
    <row r="5" spans="2:45" ht="18" customHeight="1">
      <c r="B5" s="843"/>
      <c r="C5" s="843"/>
      <c r="D5" s="845"/>
      <c r="E5" s="169" t="s">
        <v>549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494</v>
      </c>
      <c r="K5" s="228" t="s">
        <v>491</v>
      </c>
      <c r="L5" s="928" t="s">
        <v>540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494</v>
      </c>
      <c r="R5" s="228" t="s">
        <v>491</v>
      </c>
      <c r="S5" s="920" t="s">
        <v>540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494</v>
      </c>
      <c r="Y5" s="228" t="s">
        <v>491</v>
      </c>
      <c r="Z5" s="920" t="s">
        <v>540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494</v>
      </c>
      <c r="AF5" s="228" t="s">
        <v>491</v>
      </c>
      <c r="AG5" s="920" t="s">
        <v>540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494</v>
      </c>
      <c r="AM5" s="228" t="s">
        <v>491</v>
      </c>
      <c r="AN5" s="921" t="s">
        <v>540</v>
      </c>
      <c r="AO5" s="900"/>
      <c r="AP5" s="861"/>
      <c r="AQ5" s="917"/>
      <c r="AR5" s="914"/>
      <c r="AS5" s="883"/>
    </row>
    <row r="6" spans="2:45" ht="18" customHeight="1">
      <c r="B6" s="844"/>
      <c r="C6" s="844"/>
      <c r="D6" s="847"/>
      <c r="E6" s="208" t="s">
        <v>498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29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886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886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886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886"/>
      <c r="AO6" s="201">
        <f>IF(SUM(J6,Q6,X6,AE6,AL6),SUM(J6,Q6,X6,AE6,AL6),"")</f>
        <v>60</v>
      </c>
      <c r="AP6" s="862"/>
      <c r="AQ6" s="918"/>
      <c r="AR6" s="915"/>
      <c r="AS6" s="884"/>
    </row>
    <row r="7" spans="2:45" ht="15.75" customHeight="1">
      <c r="B7" s="174">
        <v>1</v>
      </c>
      <c r="C7" s="175" t="str">
        <f>IF(นักเรียน!C6="","",นักเรียน!C6)</f>
        <v>1526</v>
      </c>
      <c r="D7" s="874" t="str">
        <f>IF(นักเรียน!E6="","",นักเรียน!E6)</f>
        <v>เด็กชายจิรทีปต์  พวงมาลา</v>
      </c>
      <c r="E7" s="875"/>
      <c r="F7" s="189">
        <f>IF(คิดวิเคราะห์!F7="","",คิดวิเคราะห์!F7)</f>
        <v>2</v>
      </c>
      <c r="G7" s="190">
        <f>IF(คิดวิเคราะห์!G7="","",คิดวิเคราะห์!G7)</f>
        <v>2</v>
      </c>
      <c r="H7" s="190">
        <f>IF(คิดวิเคราะห์!H7="","",คิดวิเคราะห์!H7)</f>
        <v>2</v>
      </c>
      <c r="I7" s="190">
        <f>IF(คิดวิเคราะห์!I7="","",คิดวิเคราะห์!I7)</f>
        <v>2</v>
      </c>
      <c r="J7" s="229">
        <f>IF(SUM(F7:I7),SUM(F7:I7),"")</f>
        <v>8</v>
      </c>
      <c r="K7" s="230">
        <f>IF(J7="","",ROUND(J7/$J$6*$K$6,0))</f>
        <v>67</v>
      </c>
      <c r="L7" s="231" t="str">
        <f t="shared" ref="L7:L56" si="0">IF(K7="","",VLOOKUP(K7,grade3,4,TRUE))</f>
        <v>ดี</v>
      </c>
      <c r="M7" s="189">
        <f>IF(คิดวิเคราะห์!J7="","",คิดวิเคราะห์!J7)</f>
        <v>2</v>
      </c>
      <c r="N7" s="190">
        <f>IF(คิดวิเคราะห์!K7="","",คิดวิเคราะห์!K7)</f>
        <v>2</v>
      </c>
      <c r="O7" s="190">
        <f>IF(คิดวิเคราะห์!L7="","",คิดวิเคราะห์!L7)</f>
        <v>2</v>
      </c>
      <c r="P7" s="190">
        <f>IF(คิดวิเคราะห์!M7="","",คิดวิเคราะห์!M7)</f>
        <v>2</v>
      </c>
      <c r="Q7" s="229">
        <f>IF(SUM(M7:P7),SUM(M7:P7),"")</f>
        <v>8</v>
      </c>
      <c r="R7" s="174">
        <f>IF(Q7="","",ROUND(Q7/$Q$6*$R$6,0))</f>
        <v>67</v>
      </c>
      <c r="S7" s="231" t="str">
        <f t="shared" ref="S7:S46" si="1">IF(R7="","",VLOOKUP(R7,grade3,4,TRUE))</f>
        <v>ดี</v>
      </c>
      <c r="T7" s="189">
        <f>IF(คิดวิเคราะห์!N7="","",คิดวิเคราะห์!N7)</f>
        <v>2</v>
      </c>
      <c r="U7" s="190">
        <f>IF(คิดวิเคราะห์!O7="","",คิดวิเคราะห์!O7)</f>
        <v>2</v>
      </c>
      <c r="V7" s="190">
        <f>IF(คิดวิเคราะห์!P7="","",คิดวิเคราะห์!P7)</f>
        <v>2</v>
      </c>
      <c r="W7" s="190">
        <f>IF(คิดวิเคราะห์!Q7="","",คิดวิเคราะห์!Q7)</f>
        <v>2</v>
      </c>
      <c r="X7" s="229">
        <f>IF(SUM(T7:W7),SUM(T7:W7),"")</f>
        <v>8</v>
      </c>
      <c r="Y7" s="174">
        <f>IF(X7="","",ROUND(X7/$X$6*$Y$6,0))</f>
        <v>67</v>
      </c>
      <c r="Z7" s="231" t="str">
        <f t="shared" ref="Z7:Z56" si="2">IF(Y7="","",VLOOKUP(Y7,grade3,4,TRUE))</f>
        <v>ดี</v>
      </c>
      <c r="AA7" s="189">
        <f>IF(คิดวิเคราะห์!R7="","",คิดวิเคราะห์!R7)</f>
        <v>2</v>
      </c>
      <c r="AB7" s="190">
        <f>IF(คิดวิเคราะห์!S7="","",คิดวิเคราะห์!S7)</f>
        <v>2</v>
      </c>
      <c r="AC7" s="190">
        <f>IF(คิดวิเคราะห์!T7="","",คิดวิเคราะห์!T7)</f>
        <v>3</v>
      </c>
      <c r="AD7" s="190">
        <f>IF(คิดวิเคราะห์!U7="","",คิดวิเคราะห์!U7)</f>
        <v>3</v>
      </c>
      <c r="AE7" s="229">
        <f>IF(SUM(AA7:AD7),SUM(AA7:AD7),"")</f>
        <v>10</v>
      </c>
      <c r="AF7" s="174">
        <f>IF(AE7="","",ROUND(AE7/$AE$6*$AF$6,0))</f>
        <v>83</v>
      </c>
      <c r="AG7" s="231" t="str">
        <f t="shared" ref="AG7:AG46" si="3">IF(AF7="","",VLOOKUP(AF7,grade3,4,TRUE))</f>
        <v>ดีเยี่ยม</v>
      </c>
      <c r="AH7" s="189">
        <f>IF(คิดวิเคราะห์!V7="","",คิดวิเคราะห์!V7)</f>
        <v>3</v>
      </c>
      <c r="AI7" s="190">
        <f>IF(คิดวิเคราะห์!W7="","",คิดวิเคราะห์!W7)</f>
        <v>3</v>
      </c>
      <c r="AJ7" s="190">
        <f>IF(คิดวิเคราะห์!X7="","",คิดวิเคราะห์!X7)</f>
        <v>3</v>
      </c>
      <c r="AK7" s="190">
        <f>IF(คิดวิเคราะห์!Y7="","",คิดวิเคราะห์!Y7)</f>
        <v>3</v>
      </c>
      <c r="AL7" s="229">
        <f>IF(SUM(AH7:AK7),SUM(AH7:AK7),"")</f>
        <v>12</v>
      </c>
      <c r="AM7" s="174">
        <f>IF(AL7="","",ROUND(AL7/$AL$6*$AM$6,0))</f>
        <v>100</v>
      </c>
      <c r="AN7" s="231" t="str">
        <f t="shared" ref="AN7:AN46" si="4">IF(AM7="","",VLOOKUP(AM7,grade3,4,TRUE))</f>
        <v>ดีเยี่ยม</v>
      </c>
      <c r="AO7" s="196">
        <f>IF(SUM(J7,Q7,X7,AE7,AL7),SUM(J7,Q7,X7,AE7,AL7),"")</f>
        <v>46</v>
      </c>
      <c r="AP7" s="233">
        <f>IF(AO7="","",ROUND(AO7/$AO$6*100,0))</f>
        <v>77</v>
      </c>
      <c r="AQ7" s="234">
        <f>IF(AP7="","",IF(นักเรียน!N6="ออก","---ย้าย---",VLOOKUP(AP7,grade3,5,TRUE)))</f>
        <v>2</v>
      </c>
      <c r="AR7" s="235" t="str">
        <f>IF(AP7="","",IF(นักเรียน!N6="ออก","---ย้าย---",VLOOKUP(AP7,grade3,4,TRUE)))</f>
        <v>ดี</v>
      </c>
      <c r="AS7" s="202"/>
    </row>
    <row r="8" spans="2:45" ht="15.75" customHeight="1">
      <c r="B8" s="178">
        <v>2</v>
      </c>
      <c r="C8" s="175" t="str">
        <f>IF(นักเรียน!C7="","",นักเรียน!C7)</f>
        <v>1527</v>
      </c>
      <c r="D8" s="858" t="str">
        <f>IF(นักเรียน!E7="","",นักเรียน!E7)</f>
        <v>เด็กชายพีระศิลป์  นรสิงห์</v>
      </c>
      <c r="E8" s="859"/>
      <c r="F8" s="179">
        <f>IF(คิดวิเคราะห์!F8="","",คิดวิเคราะห์!F8)</f>
        <v>3</v>
      </c>
      <c r="G8" s="180">
        <f>IF(คิดวิเคราะห์!G8="","",คิดวิเคราะห์!G8)</f>
        <v>3</v>
      </c>
      <c r="H8" s="180">
        <f>IF(คิดวิเคราะห์!H8="","",คิดวิเคราะห์!H8)</f>
        <v>3</v>
      </c>
      <c r="I8" s="180">
        <f>IF(คิดวิเคราะห์!I8="","",คิดวิเคราะห์!I8)</f>
        <v>3</v>
      </c>
      <c r="J8" s="191">
        <f t="shared" ref="J8:J56" si="5">IF(SUM(F8:I8),SUM(F8:I8),"")</f>
        <v>12</v>
      </c>
      <c r="K8" s="178">
        <f>IF(J8="","",ROUND(J8/$J$6*$K$6,0))</f>
        <v>100</v>
      </c>
      <c r="L8" s="231" t="str">
        <f t="shared" si="0"/>
        <v>ดีเยี่ยม</v>
      </c>
      <c r="M8" s="179">
        <f>IF(คิดวิเคราะห์!J8="","",คิดวิเคราะห์!J8)</f>
        <v>3</v>
      </c>
      <c r="N8" s="180">
        <f>IF(คิดวิเคราะห์!K8="","",คิดวิเคราะห์!K8)</f>
        <v>3</v>
      </c>
      <c r="O8" s="180">
        <f>IF(คิดวิเคราะห์!L8="","",คิดวิเคราะห์!L8)</f>
        <v>3</v>
      </c>
      <c r="P8" s="180">
        <f>IF(คิดวิเคราะห์!M8="","",คิดวิเคราะห์!M8)</f>
        <v>3</v>
      </c>
      <c r="Q8" s="191">
        <f t="shared" ref="Q8:Q56" si="6">IF(SUM(M8:P8),SUM(M8:P8),"")</f>
        <v>12</v>
      </c>
      <c r="R8" s="174">
        <f>IF(Q8="","",ROUND(Q8/$Q$6*$R$6,0))</f>
        <v>100</v>
      </c>
      <c r="S8" s="231" t="str">
        <f t="shared" si="1"/>
        <v>ดีเยี่ยม</v>
      </c>
      <c r="T8" s="179">
        <f>IF(คิดวิเคราะห์!N8="","",คิดวิเคราะห์!N8)</f>
        <v>3</v>
      </c>
      <c r="U8" s="180">
        <f>IF(คิดวิเคราะห์!O8="","",คิดวิเคราะห์!O8)</f>
        <v>3</v>
      </c>
      <c r="V8" s="180">
        <f>IF(คิดวิเคราะห์!P8="","",คิดวิเคราะห์!P8)</f>
        <v>3</v>
      </c>
      <c r="W8" s="180">
        <f>IF(คิดวิเคราะห์!Q8="","",คิดวิเคราะห์!Q8)</f>
        <v>3</v>
      </c>
      <c r="X8" s="191">
        <f>IF(SUM(T8:W8),SUM(T8:W8),"")</f>
        <v>12</v>
      </c>
      <c r="Y8" s="174">
        <f>IF(X8="","",ROUND(X8/$X$6*$Y$6,0))</f>
        <v>100</v>
      </c>
      <c r="Z8" s="231" t="str">
        <f t="shared" si="2"/>
        <v>ดีเยี่ยม</v>
      </c>
      <c r="AA8" s="179">
        <f>IF(คิดวิเคราะห์!R8="","",คิดวิเคราะห์!R8)</f>
        <v>3</v>
      </c>
      <c r="AB8" s="180">
        <f>IF(คิดวิเคราะห์!S8="","",คิดวิเคราะห์!S8)</f>
        <v>3</v>
      </c>
      <c r="AC8" s="180">
        <f>IF(คิดวิเคราะห์!T8="","",คิดวิเคราะห์!T8)</f>
        <v>3</v>
      </c>
      <c r="AD8" s="180">
        <f>IF(คิดวิเคราะห์!U8="","",คิดวิเคราะห์!U8)</f>
        <v>3</v>
      </c>
      <c r="AE8" s="191">
        <f t="shared" ref="AE8:AE56" si="7">IF(SUM(AA8:AD8),SUM(AA8:AD8),"")</f>
        <v>12</v>
      </c>
      <c r="AF8" s="174">
        <f>IF(AE8="","",ROUND(AE8/$AE$6*$AF$6,0))</f>
        <v>100</v>
      </c>
      <c r="AG8" s="231" t="str">
        <f t="shared" si="3"/>
        <v>ดีเยี่ยม</v>
      </c>
      <c r="AH8" s="179">
        <f>IF(คิดวิเคราะห์!V8="","",คิดวิเคราะห์!V8)</f>
        <v>3</v>
      </c>
      <c r="AI8" s="180">
        <f>IF(คิดวิเคราะห์!W8="","",คิดวิเคราะห์!W8)</f>
        <v>3</v>
      </c>
      <c r="AJ8" s="180">
        <f>IF(คิดวิเคราะห์!X8="","",คิดวิเคราะห์!X8)</f>
        <v>3</v>
      </c>
      <c r="AK8" s="180">
        <f>IF(คิดวิเคราะห์!Y8="","",คิดวิเคราะห์!Y8)</f>
        <v>3</v>
      </c>
      <c r="AL8" s="191">
        <f t="shared" ref="AL8:AL56" si="8">IF(SUM(AH8:AK8),SUM(AH8:AK8),"")</f>
        <v>12</v>
      </c>
      <c r="AM8" s="174">
        <f>IF(AL8="","",ROUND(AL8/$AL$6*$AM$6,0))</f>
        <v>100</v>
      </c>
      <c r="AN8" s="231" t="str">
        <f t="shared" si="4"/>
        <v>ดีเยี่ยม</v>
      </c>
      <c r="AO8" s="200">
        <f>IF(SUM(J8,Q8,X8,AE8,AL8),SUM(J8,Q8,X8,AE8,AL8),"")</f>
        <v>60</v>
      </c>
      <c r="AP8" s="233">
        <f t="shared" ref="AP8:AP56" si="9">IF(AO8="","",ROUND(AO8/$AO$6*100,0))</f>
        <v>100</v>
      </c>
      <c r="AQ8" s="234">
        <f>IF(AP8="","",IF(นักเรียน!N7="ออก","---ย้าย---",VLOOKUP(AP8,grade3,5,TRUE)))</f>
        <v>3</v>
      </c>
      <c r="AR8" s="235" t="str">
        <f>IF(AP8="","",IF(นักเรียน!N7="ออก","---ย้าย---",VLOOKUP(AP8,grade3,4,TRUE)))</f>
        <v>ดีเยี่ยม</v>
      </c>
      <c r="AS8" s="203"/>
    </row>
    <row r="9" spans="2:45" ht="15.75" customHeight="1">
      <c r="B9" s="178">
        <v>3</v>
      </c>
      <c r="C9" s="175" t="str">
        <f>IF(นักเรียน!C8="","",นักเรียน!C8)</f>
        <v>1528</v>
      </c>
      <c r="D9" s="858" t="str">
        <f>IF(นักเรียน!E8="","",นักเรียน!E8)</f>
        <v>เด็กชายภูผา  เศษจำปา</v>
      </c>
      <c r="E9" s="859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>
      <c r="B10" s="178">
        <v>4</v>
      </c>
      <c r="C10" s="175" t="str">
        <f>IF(นักเรียน!C9="","",นักเรียน!C9)</f>
        <v>1529</v>
      </c>
      <c r="D10" s="858" t="str">
        <f>IF(นักเรียน!E9="","",นักเรียน!E9)</f>
        <v>เด็กชายภูมิพันธ์  สมพงษ์</v>
      </c>
      <c r="E10" s="859"/>
      <c r="F10" s="179">
        <f>IF(คิดวิเคราะห์!F10="","",คิดวิเคราะห์!F10)</f>
        <v>2</v>
      </c>
      <c r="G10" s="180">
        <f>IF(คิดวิเคราะห์!G10="","",คิดวิเคราะห์!G10)</f>
        <v>2</v>
      </c>
      <c r="H10" s="180">
        <f>IF(คิดวิเคราะห์!H10="","",คิดวิเคราะห์!H10)</f>
        <v>2</v>
      </c>
      <c r="I10" s="180">
        <f>IF(คิดวิเคราะห์!I10="","",คิดวิเคราะห์!I10)</f>
        <v>2</v>
      </c>
      <c r="J10" s="191">
        <f t="shared" si="5"/>
        <v>8</v>
      </c>
      <c r="K10" s="178">
        <f t="shared" si="10"/>
        <v>67</v>
      </c>
      <c r="L10" s="231" t="str">
        <f t="shared" si="0"/>
        <v>ดี</v>
      </c>
      <c r="M10" s="179">
        <f>IF(คิดวิเคราะห์!J10="","",คิดวิเคราะห์!J10)</f>
        <v>2</v>
      </c>
      <c r="N10" s="180">
        <f>IF(คิดวิเคราะห์!K10="","",คิดวิเคราะห์!K10)</f>
        <v>2</v>
      </c>
      <c r="O10" s="180">
        <f>IF(คิดวิเคราะห์!L10="","",คิดวิเคราะห์!L10)</f>
        <v>2</v>
      </c>
      <c r="P10" s="180">
        <f>IF(คิดวิเคราะห์!M10="","",คิดวิเคราะห์!M10)</f>
        <v>2</v>
      </c>
      <c r="Q10" s="191">
        <f t="shared" si="6"/>
        <v>8</v>
      </c>
      <c r="R10" s="174">
        <f t="shared" si="11"/>
        <v>67</v>
      </c>
      <c r="S10" s="231" t="str">
        <f t="shared" si="1"/>
        <v>ดี</v>
      </c>
      <c r="T10" s="179">
        <f>IF(คิดวิเคราะห์!N10="","",คิดวิเคราะห์!N10)</f>
        <v>2</v>
      </c>
      <c r="U10" s="180">
        <f>IF(คิดวิเคราะห์!O10="","",คิดวิเคราะห์!O10)</f>
        <v>2</v>
      </c>
      <c r="V10" s="180">
        <f>IF(คิดวิเคราะห์!P10="","",คิดวิเคราะห์!P10)</f>
        <v>2</v>
      </c>
      <c r="W10" s="180">
        <f>IF(คิดวิเคราะห์!Q10="","",คิดวิเคราะห์!Q10)</f>
        <v>2</v>
      </c>
      <c r="X10" s="191">
        <f t="shared" si="12"/>
        <v>8</v>
      </c>
      <c r="Y10" s="174">
        <f t="shared" ref="Y10:Y56" si="14">IF(X10="","",ROUND(X10/$X$6*$Y$6,0))</f>
        <v>67</v>
      </c>
      <c r="Z10" s="231" t="str">
        <f t="shared" si="2"/>
        <v>ดี</v>
      </c>
      <c r="AA10" s="179">
        <f>IF(คิดวิเคราะห์!R10="","",คิดวิเคราะห์!R10)</f>
        <v>2</v>
      </c>
      <c r="AB10" s="180">
        <f>IF(คิดวิเคราะห์!S10="","",คิดวิเคราะห์!S10)</f>
        <v>2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10</v>
      </c>
      <c r="AF10" s="174">
        <f t="shared" ref="AF10:AF46" si="15">IF(AE10="","",ROUND(AE10/$AE$6*$AF$6,0))</f>
        <v>83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46</v>
      </c>
      <c r="AP10" s="233">
        <f t="shared" si="9"/>
        <v>77</v>
      </c>
      <c r="AQ10" s="234">
        <f>IF(AP10="","",IF(นักเรียน!N9="ออก","---ย้าย---",VLOOKUP(AP10,grade3,5,TRUE)))</f>
        <v>2</v>
      </c>
      <c r="AR10" s="235" t="str">
        <f>IF(AP10="","",IF(นักเรียน!N9="ออก","---ย้าย---",VLOOKUP(AP10,grade3,4,TRUE)))</f>
        <v>ดี</v>
      </c>
      <c r="AS10" s="203"/>
    </row>
    <row r="11" spans="2:45" ht="15.75" customHeight="1">
      <c r="B11" s="174">
        <v>5</v>
      </c>
      <c r="C11" s="175" t="str">
        <f>IF(นักเรียน!C10="","",นักเรียน!C10)</f>
        <v>1530</v>
      </c>
      <c r="D11" s="858" t="str">
        <f>IF(นักเรียน!E10="","",นักเรียน!E10)</f>
        <v>เด็กชายอดุลยวัฒน์  สอนนาง</v>
      </c>
      <c r="E11" s="859"/>
      <c r="F11" s="179">
        <f>IF(คิดวิเคราะห์!F11="","",คิดวิเคราะห์!F11)</f>
        <v>3</v>
      </c>
      <c r="G11" s="180">
        <f>IF(คิดวิเคราะห์!G11="","",คิดวิเคราะห์!G11)</f>
        <v>3</v>
      </c>
      <c r="H11" s="180">
        <f>IF(คิดวิเคราะห์!H11="","",คิดวิเคราะห์!H11)</f>
        <v>3</v>
      </c>
      <c r="I11" s="180">
        <f>IF(คิดวิเคราะห์!I11="","",คิดวิเคราะห์!I11)</f>
        <v>3</v>
      </c>
      <c r="J11" s="191">
        <f t="shared" si="5"/>
        <v>12</v>
      </c>
      <c r="K11" s="178">
        <f t="shared" si="10"/>
        <v>100</v>
      </c>
      <c r="L11" s="231" t="str">
        <f t="shared" si="0"/>
        <v>ดีเยี่ยม</v>
      </c>
      <c r="M11" s="179">
        <f>IF(คิดวิเคราะห์!J11="","",คิดวิเคราะห์!J11)</f>
        <v>3</v>
      </c>
      <c r="N11" s="180">
        <f>IF(คิดวิเคราะห์!K11="","",คิดวิเคราะห์!K11)</f>
        <v>3</v>
      </c>
      <c r="O11" s="180">
        <f>IF(คิดวิเคราะห์!L11="","",คิดวิเคราะห์!L11)</f>
        <v>3</v>
      </c>
      <c r="P11" s="180">
        <f>IF(คิดวิเคราะห์!M11="","",คิดวิเคราะห์!M11)</f>
        <v>3</v>
      </c>
      <c r="Q11" s="191">
        <f t="shared" si="6"/>
        <v>12</v>
      </c>
      <c r="R11" s="174">
        <f t="shared" si="11"/>
        <v>100</v>
      </c>
      <c r="S11" s="231" t="str">
        <f t="shared" si="1"/>
        <v>ดีเยี่ยม</v>
      </c>
      <c r="T11" s="179">
        <f>IF(คิดวิเคราะห์!N11="","",คิดวิเคราะห์!N11)</f>
        <v>3</v>
      </c>
      <c r="U11" s="180">
        <f>IF(คิดวิเคราะห์!O11="","",คิดวิเคราะห์!O11)</f>
        <v>3</v>
      </c>
      <c r="V11" s="180">
        <f>IF(คิดวิเคราะห์!P11="","",คิดวิเคราะห์!P11)</f>
        <v>3</v>
      </c>
      <c r="W11" s="180">
        <f>IF(คิดวิเคราะห์!Q11="","",คิดวิเคราะห์!Q11)</f>
        <v>3</v>
      </c>
      <c r="X11" s="191">
        <f t="shared" si="12"/>
        <v>12</v>
      </c>
      <c r="Y11" s="174">
        <f t="shared" si="14"/>
        <v>100</v>
      </c>
      <c r="Z11" s="231" t="str">
        <f t="shared" si="2"/>
        <v>ดีเยี่ยม</v>
      </c>
      <c r="AA11" s="179">
        <f>IF(คิดวิเคราะห์!R11="","",คิดวิเคราะห์!R11)</f>
        <v>3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3</v>
      </c>
      <c r="AD11" s="180">
        <f>IF(คิดวิเคราะห์!U11="","",คิดวิเคราะห์!U11)</f>
        <v>3</v>
      </c>
      <c r="AE11" s="191">
        <f t="shared" si="7"/>
        <v>12</v>
      </c>
      <c r="AF11" s="174">
        <f t="shared" si="15"/>
        <v>100</v>
      </c>
      <c r="AG11" s="231" t="str">
        <f t="shared" si="3"/>
        <v>ดีเยี่ยม</v>
      </c>
      <c r="AH11" s="179">
        <f>IF(คิดวิเคราะห์!V11="","",คิดวิเคราะห์!V11)</f>
        <v>3</v>
      </c>
      <c r="AI11" s="180">
        <f>IF(คิดวิเคราะห์!W11="","",คิดวิเคราะห์!W11)</f>
        <v>3</v>
      </c>
      <c r="AJ11" s="180">
        <f>IF(คิดวิเคราะห์!X11="","",คิดวิเคราะห์!X11)</f>
        <v>3</v>
      </c>
      <c r="AK11" s="180">
        <f>IF(คิดวิเคราะห์!Y11="","",คิดวิเคราะห์!Y11)</f>
        <v>3</v>
      </c>
      <c r="AL11" s="191">
        <f t="shared" si="8"/>
        <v>12</v>
      </c>
      <c r="AM11" s="174">
        <f t="shared" si="16"/>
        <v>100</v>
      </c>
      <c r="AN11" s="231" t="str">
        <f t="shared" si="4"/>
        <v>ดีเยี่ยม</v>
      </c>
      <c r="AO11" s="200">
        <f t="shared" si="13"/>
        <v>60</v>
      </c>
      <c r="AP11" s="233">
        <f t="shared" si="9"/>
        <v>100</v>
      </c>
      <c r="AQ11" s="234">
        <f>IF(AP11="","",IF(นักเรียน!N10="ออก","---ย้าย---",VLOOKUP(AP11,grade3,5,TRUE)))</f>
        <v>3</v>
      </c>
      <c r="AR11" s="235" t="str">
        <f>IF(AP11="","",IF(นักเรียน!N10="ออก","---ย้าย---",VLOOKUP(AP11,grade3,4,TRUE)))</f>
        <v>ดีเยี่ยม</v>
      </c>
      <c r="AS11" s="203"/>
    </row>
    <row r="12" spans="2:45" ht="15.75" customHeight="1">
      <c r="B12" s="178">
        <v>6</v>
      </c>
      <c r="C12" s="175" t="str">
        <f>IF(นักเรียน!C11="","",นักเรียน!C11)</f>
        <v>1536</v>
      </c>
      <c r="D12" s="858" t="str">
        <f>IF(นักเรียน!E11="","",นักเรียน!E11)</f>
        <v>เด็กชายชวัลวิทย์  อ่างมัจฉา</v>
      </c>
      <c r="E12" s="859"/>
      <c r="F12" s="179">
        <f>IF(คิดวิเคราะห์!F12="","",คิดวิเคราะห์!F12)</f>
        <v>3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3</v>
      </c>
      <c r="I12" s="180">
        <f>IF(คิดวิเคราะห์!I12="","",คิดวิเคราะห์!I12)</f>
        <v>3</v>
      </c>
      <c r="J12" s="191">
        <f t="shared" si="5"/>
        <v>12</v>
      </c>
      <c r="K12" s="178">
        <f t="shared" si="10"/>
        <v>100</v>
      </c>
      <c r="L12" s="231" t="str">
        <f t="shared" si="0"/>
        <v>ดีเยี่ยม</v>
      </c>
      <c r="M12" s="179">
        <f>IF(คิดวิเคราะห์!J12="","",คิดวิเคราะห์!J12)</f>
        <v>3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3</v>
      </c>
      <c r="P12" s="180">
        <f>IF(คิดวิเคราะห์!M12="","",คิดวิเคราะห์!M12)</f>
        <v>3</v>
      </c>
      <c r="Q12" s="191">
        <f t="shared" si="6"/>
        <v>12</v>
      </c>
      <c r="R12" s="174">
        <f t="shared" si="11"/>
        <v>100</v>
      </c>
      <c r="S12" s="231" t="str">
        <f t="shared" si="1"/>
        <v>ดีเยี่ยม</v>
      </c>
      <c r="T12" s="179">
        <f>IF(คิดวิเคราะห์!N12="","",คิดวิเคราะห์!N12)</f>
        <v>3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3</v>
      </c>
      <c r="W12" s="180">
        <f>IF(คิดวิเคราะห์!Q12="","",คิดวิเคราะห์!Q12)</f>
        <v>3</v>
      </c>
      <c r="X12" s="191">
        <f t="shared" si="12"/>
        <v>12</v>
      </c>
      <c r="Y12" s="174">
        <f t="shared" si="14"/>
        <v>100</v>
      </c>
      <c r="Z12" s="231" t="str">
        <f t="shared" si="2"/>
        <v>ดีเยี่ยม</v>
      </c>
      <c r="AA12" s="179">
        <f>IF(คิดวิเคราะห์!R12="","",คิดวิเคราะห์!R12)</f>
        <v>3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3</v>
      </c>
      <c r="AD12" s="180">
        <f>IF(คิดวิเคราะห์!U12="","",คิดวิเคราะห์!U12)</f>
        <v>3</v>
      </c>
      <c r="AE12" s="191">
        <f t="shared" si="7"/>
        <v>12</v>
      </c>
      <c r="AF12" s="174">
        <f t="shared" si="15"/>
        <v>100</v>
      </c>
      <c r="AG12" s="231" t="str">
        <f t="shared" si="3"/>
        <v>ดีเยี่ยม</v>
      </c>
      <c r="AH12" s="179">
        <f>IF(คิดวิเคราะห์!V12="","",คิดวิเคราะห์!V12)</f>
        <v>3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3</v>
      </c>
      <c r="AK12" s="180">
        <f>IF(คิดวิเคราะห์!Y12="","",คิดวิเคราะห์!Y12)</f>
        <v>3</v>
      </c>
      <c r="AL12" s="191">
        <f t="shared" si="8"/>
        <v>12</v>
      </c>
      <c r="AM12" s="174">
        <f t="shared" si="16"/>
        <v>100</v>
      </c>
      <c r="AN12" s="231" t="str">
        <f t="shared" si="4"/>
        <v>ดีเยี่ยม</v>
      </c>
      <c r="AO12" s="200">
        <f t="shared" si="13"/>
        <v>60</v>
      </c>
      <c r="AP12" s="233">
        <f t="shared" si="9"/>
        <v>100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>
      <c r="B13" s="178">
        <v>7</v>
      </c>
      <c r="C13" s="175" t="str">
        <f>IF(นักเรียน!C12="","",นักเรียน!C12)</f>
        <v>1545</v>
      </c>
      <c r="D13" s="858" t="str">
        <f>IF(นักเรียน!E12="","",นักเรียน!E12)</f>
        <v>เด็กชายศักดิ์ดา  จันทะวงค์</v>
      </c>
      <c r="E13" s="859"/>
      <c r="F13" s="179">
        <f>IF(คิดวิเคราะห์!F13="","",คิดวิเคราะห์!F13)</f>
        <v>2</v>
      </c>
      <c r="G13" s="180">
        <f>IF(คิดวิเคราะห์!G13="","",คิดวิเคราะห์!G13)</f>
        <v>2</v>
      </c>
      <c r="H13" s="180">
        <f>IF(คิดวิเคราะห์!H13="","",คิดวิเคราะห์!H13)</f>
        <v>2</v>
      </c>
      <c r="I13" s="180">
        <f>IF(คิดวิเคราะห์!I13="","",คิดวิเคราะห์!I13)</f>
        <v>2</v>
      </c>
      <c r="J13" s="191">
        <f t="shared" si="5"/>
        <v>8</v>
      </c>
      <c r="K13" s="178">
        <f t="shared" si="10"/>
        <v>67</v>
      </c>
      <c r="L13" s="231" t="str">
        <f t="shared" si="0"/>
        <v>ดี</v>
      </c>
      <c r="M13" s="179">
        <f>IF(คิดวิเคราะห์!J13="","",คิดวิเคราะห์!J13)</f>
        <v>2</v>
      </c>
      <c r="N13" s="180">
        <f>IF(คิดวิเคราะห์!K13="","",คิดวิเคราะห์!K13)</f>
        <v>2</v>
      </c>
      <c r="O13" s="180">
        <f>IF(คิดวิเคราะห์!L13="","",คิดวิเคราะห์!L13)</f>
        <v>2</v>
      </c>
      <c r="P13" s="180">
        <f>IF(คิดวิเคราะห์!M13="","",คิดวิเคราะห์!M13)</f>
        <v>2</v>
      </c>
      <c r="Q13" s="191">
        <f t="shared" si="6"/>
        <v>8</v>
      </c>
      <c r="R13" s="174">
        <f t="shared" si="11"/>
        <v>67</v>
      </c>
      <c r="S13" s="231" t="str">
        <f t="shared" si="1"/>
        <v>ดี</v>
      </c>
      <c r="T13" s="179">
        <f>IF(คิดวิเคราะห์!N13="","",คิดวิเคราะห์!N13)</f>
        <v>2</v>
      </c>
      <c r="U13" s="180">
        <f>IF(คิดวิเคราะห์!O13="","",คิดวิเคราะห์!O13)</f>
        <v>2</v>
      </c>
      <c r="V13" s="180">
        <f>IF(คิดวิเคราะห์!P13="","",คิดวิเคราะห์!P13)</f>
        <v>2</v>
      </c>
      <c r="W13" s="180">
        <f>IF(คิดวิเคราะห์!Q13="","",คิดวิเคราะห์!Q13)</f>
        <v>2</v>
      </c>
      <c r="X13" s="191">
        <f t="shared" si="12"/>
        <v>8</v>
      </c>
      <c r="Y13" s="174">
        <f t="shared" si="14"/>
        <v>67</v>
      </c>
      <c r="Z13" s="231" t="str">
        <f t="shared" si="2"/>
        <v>ดี</v>
      </c>
      <c r="AA13" s="179">
        <f>IF(คิดวิเคราะห์!R13="","",คิดวิเคราะห์!R13)</f>
        <v>2</v>
      </c>
      <c r="AB13" s="180">
        <f>IF(คิดวิเคราะห์!S13="","",คิดวิเคราะห์!S13)</f>
        <v>2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3</v>
      </c>
      <c r="AE13" s="191">
        <f t="shared" si="7"/>
        <v>10</v>
      </c>
      <c r="AF13" s="174">
        <f t="shared" si="15"/>
        <v>83</v>
      </c>
      <c r="AG13" s="231" t="str">
        <f t="shared" si="3"/>
        <v>ดีเยี่ยม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46</v>
      </c>
      <c r="AP13" s="233">
        <f t="shared" si="9"/>
        <v>77</v>
      </c>
      <c r="AQ13" s="234">
        <f>IF(AP13="","",IF(นักเรียน!N12="ออก","---ย้าย---",VLOOKUP(AP13,grade3,5,TRUE)))</f>
        <v>2</v>
      </c>
      <c r="AR13" s="235" t="str">
        <f>IF(AP13="","",IF(นักเรียน!N12="ออก","---ย้าย---",VLOOKUP(AP13,grade3,4,TRUE)))</f>
        <v>ดี</v>
      </c>
      <c r="AS13" s="203"/>
    </row>
    <row r="14" spans="2:45" ht="15.75" customHeight="1">
      <c r="B14" s="178">
        <v>8</v>
      </c>
      <c r="C14" s="175" t="str">
        <f>IF(นักเรียน!C13="","",นักเรียน!C13)</f>
        <v>1616</v>
      </c>
      <c r="D14" s="858" t="str">
        <f>IF(นักเรียน!E13="","",นักเรียน!E13)</f>
        <v>เด็กชายแจ็คกี้  ระถิกา</v>
      </c>
      <c r="E14" s="859"/>
      <c r="F14" s="179">
        <f>IF(คิดวิเคราะห์!F14="","",คิดวิเคราะห์!F14)</f>
        <v>3</v>
      </c>
      <c r="G14" s="180">
        <f>IF(คิดวิเคราะห์!G14="","",คิดวิเคราะห์!G14)</f>
        <v>3</v>
      </c>
      <c r="H14" s="180">
        <f>IF(คิดวิเคราะห์!H14="","",คิดวิเคราะห์!H14)</f>
        <v>3</v>
      </c>
      <c r="I14" s="180">
        <f>IF(คิดวิเคราะห์!I14="","",คิดวิเคราะห์!I14)</f>
        <v>3</v>
      </c>
      <c r="J14" s="191">
        <f t="shared" si="5"/>
        <v>12</v>
      </c>
      <c r="K14" s="178">
        <f t="shared" si="10"/>
        <v>100</v>
      </c>
      <c r="L14" s="231" t="str">
        <f t="shared" si="0"/>
        <v>ดีเยี่ยม</v>
      </c>
      <c r="M14" s="179">
        <f>IF(คิดวิเคราะห์!J14="","",คิดวิเคราะห์!J14)</f>
        <v>3</v>
      </c>
      <c r="N14" s="180">
        <f>IF(คิดวิเคราะห์!K14="","",คิดวิเคราะห์!K14)</f>
        <v>3</v>
      </c>
      <c r="O14" s="180">
        <f>IF(คิดวิเคราะห์!L14="","",คิดวิเคราะห์!L14)</f>
        <v>3</v>
      </c>
      <c r="P14" s="180">
        <f>IF(คิดวิเคราะห์!M14="","",คิดวิเคราะห์!M14)</f>
        <v>3</v>
      </c>
      <c r="Q14" s="191">
        <f t="shared" si="6"/>
        <v>12</v>
      </c>
      <c r="R14" s="174">
        <f t="shared" si="11"/>
        <v>100</v>
      </c>
      <c r="S14" s="231" t="str">
        <f t="shared" si="1"/>
        <v>ดีเยี่ยม</v>
      </c>
      <c r="T14" s="179">
        <f>IF(คิดวิเคราะห์!N14="","",คิดวิเคราะห์!N14)</f>
        <v>3</v>
      </c>
      <c r="U14" s="180">
        <f>IF(คิดวิเคราะห์!O14="","",คิดวิเคราะห์!O14)</f>
        <v>3</v>
      </c>
      <c r="V14" s="180">
        <f>IF(คิดวิเคราะห์!P14="","",คิดวิเคราะห์!P14)</f>
        <v>3</v>
      </c>
      <c r="W14" s="180">
        <f>IF(คิดวิเคราะห์!Q14="","",คิดวิเคราะห์!Q14)</f>
        <v>3</v>
      </c>
      <c r="X14" s="191">
        <f t="shared" si="12"/>
        <v>12</v>
      </c>
      <c r="Y14" s="174">
        <f t="shared" si="14"/>
        <v>100</v>
      </c>
      <c r="Z14" s="231" t="str">
        <f t="shared" si="2"/>
        <v>ดีเยี่ยม</v>
      </c>
      <c r="AA14" s="179">
        <f>IF(คิดวิเคราะห์!R14="","",คิดวิเคราะห์!R14)</f>
        <v>3</v>
      </c>
      <c r="AB14" s="180">
        <f>IF(คิดวิเคราะห์!S14="","",คิดวิเคราะห์!S14)</f>
        <v>3</v>
      </c>
      <c r="AC14" s="180">
        <f>IF(คิดวิเคราะห์!T14="","",คิดวิเคราะห์!T14)</f>
        <v>3</v>
      </c>
      <c r="AD14" s="180">
        <f>IF(คิดวิเคราะห์!U14="","",คิดวิเคราะห์!U14)</f>
        <v>3</v>
      </c>
      <c r="AE14" s="191">
        <f t="shared" si="7"/>
        <v>12</v>
      </c>
      <c r="AF14" s="174">
        <f t="shared" si="15"/>
        <v>100</v>
      </c>
      <c r="AG14" s="231" t="str">
        <f t="shared" si="3"/>
        <v>ดีเยี่ยม</v>
      </c>
      <c r="AH14" s="179">
        <f>IF(คิดวิเคราะห์!V14="","",คิดวิเคราะห์!V14)</f>
        <v>3</v>
      </c>
      <c r="AI14" s="180">
        <f>IF(คิดวิเคราะห์!W14="","",คิดวิเคราะห์!W14)</f>
        <v>3</v>
      </c>
      <c r="AJ14" s="180">
        <f>IF(คิดวิเคราะห์!X14="","",คิดวิเคราะห์!X14)</f>
        <v>3</v>
      </c>
      <c r="AK14" s="180">
        <f>IF(คิดวิเคราะห์!Y14="","",คิดวิเคราะห์!Y14)</f>
        <v>3</v>
      </c>
      <c r="AL14" s="191">
        <f t="shared" si="8"/>
        <v>12</v>
      </c>
      <c r="AM14" s="174">
        <f t="shared" si="16"/>
        <v>100</v>
      </c>
      <c r="AN14" s="231" t="str">
        <f t="shared" si="4"/>
        <v>ดีเยี่ยม</v>
      </c>
      <c r="AO14" s="200">
        <f t="shared" si="13"/>
        <v>60</v>
      </c>
      <c r="AP14" s="233">
        <f t="shared" si="9"/>
        <v>100</v>
      </c>
      <c r="AQ14" s="234">
        <f>IF(AP14="","",IF(นักเรียน!N13="ออก","---ย้าย---",VLOOKUP(AP14,grade3,5,TRUE)))</f>
        <v>3</v>
      </c>
      <c r="AR14" s="235" t="str">
        <f>IF(AP14="","",IF(นักเรียน!N13="ออก","---ย้าย---",VLOOKUP(AP14,grade3,4,TRUE)))</f>
        <v>ดีเยี่ยม</v>
      </c>
      <c r="AS14" s="203"/>
    </row>
    <row r="15" spans="2:45" ht="15.75" customHeight="1">
      <c r="B15" s="174">
        <v>9</v>
      </c>
      <c r="C15" s="175" t="str">
        <f>IF(นักเรียน!C14="","",นักเรียน!C14)</f>
        <v>1531</v>
      </c>
      <c r="D15" s="858" t="str">
        <f>IF(นักเรียน!E14="","",นักเรียน!E14)</f>
        <v>เด็กหญิงธิราวัลย์  อ่อนตามา</v>
      </c>
      <c r="E15" s="859"/>
      <c r="F15" s="179">
        <f>IF(คิดวิเคราะห์!F15="","",คิดวิเคราะห์!F15)</f>
        <v>3</v>
      </c>
      <c r="G15" s="180">
        <f>IF(คิดวิเคราะห์!G15="","",คิดวิเคราะห์!G15)</f>
        <v>3</v>
      </c>
      <c r="H15" s="180">
        <f>IF(คิดวิเคราะห์!H15="","",คิดวิเคราะห์!H15)</f>
        <v>3</v>
      </c>
      <c r="I15" s="180">
        <f>IF(คิดวิเคราะห์!I15="","",คิดวิเคราะห์!I15)</f>
        <v>3</v>
      </c>
      <c r="J15" s="191">
        <f t="shared" si="5"/>
        <v>12</v>
      </c>
      <c r="K15" s="178">
        <f t="shared" si="10"/>
        <v>100</v>
      </c>
      <c r="L15" s="231" t="str">
        <f t="shared" si="0"/>
        <v>ดีเยี่ยม</v>
      </c>
      <c r="M15" s="179">
        <f>IF(คิดวิเคราะห์!J15="","",คิดวิเคราะห์!J15)</f>
        <v>3</v>
      </c>
      <c r="N15" s="180">
        <f>IF(คิดวิเคราะห์!K15="","",คิดวิเคราะห์!K15)</f>
        <v>3</v>
      </c>
      <c r="O15" s="180">
        <f>IF(คิดวิเคราะห์!L15="","",คิดวิเคราะห์!L15)</f>
        <v>3</v>
      </c>
      <c r="P15" s="180">
        <f>IF(คิดวิเคราะห์!M15="","",คิดวิเคราะห์!M15)</f>
        <v>3</v>
      </c>
      <c r="Q15" s="191">
        <f t="shared" si="6"/>
        <v>12</v>
      </c>
      <c r="R15" s="174">
        <f t="shared" si="11"/>
        <v>100</v>
      </c>
      <c r="S15" s="231" t="str">
        <f t="shared" si="1"/>
        <v>ดีเยี่ยม</v>
      </c>
      <c r="T15" s="179">
        <f>IF(คิดวิเคราะห์!N15="","",คิดวิเคราะห์!N15)</f>
        <v>3</v>
      </c>
      <c r="U15" s="180">
        <f>IF(คิดวิเคราะห์!O15="","",คิดวิเคราะห์!O15)</f>
        <v>3</v>
      </c>
      <c r="V15" s="180">
        <f>IF(คิดวิเคราะห์!P15="","",คิดวิเคราะห์!P15)</f>
        <v>3</v>
      </c>
      <c r="W15" s="180">
        <f>IF(คิดวิเคราะห์!Q15="","",คิดวิเคราะห์!Q15)</f>
        <v>3</v>
      </c>
      <c r="X15" s="191">
        <f t="shared" si="12"/>
        <v>12</v>
      </c>
      <c r="Y15" s="174">
        <f t="shared" si="14"/>
        <v>100</v>
      </c>
      <c r="Z15" s="231" t="str">
        <f t="shared" si="2"/>
        <v>ดีเยี่ยม</v>
      </c>
      <c r="AA15" s="179">
        <f>IF(คิดวิเคราะห์!R15="","",คิดวิเคราะห์!R15)</f>
        <v>3</v>
      </c>
      <c r="AB15" s="180">
        <f>IF(คิดวิเคราะห์!S15="","",คิดวิเคราะห์!S15)</f>
        <v>3</v>
      </c>
      <c r="AC15" s="180">
        <f>IF(คิดวิเคราะห์!T15="","",คิดวิเคราะห์!T15)</f>
        <v>3</v>
      </c>
      <c r="AD15" s="180">
        <f>IF(คิดวิเคราะห์!U15="","",คิดวิเคราะห์!U15)</f>
        <v>3</v>
      </c>
      <c r="AE15" s="191">
        <f t="shared" si="7"/>
        <v>12</v>
      </c>
      <c r="AF15" s="174">
        <f t="shared" si="15"/>
        <v>100</v>
      </c>
      <c r="AG15" s="231" t="str">
        <f t="shared" si="3"/>
        <v>ดีเยี่ยม</v>
      </c>
      <c r="AH15" s="179">
        <f>IF(คิดวิเคราะห์!V15="","",คิดวิเคราะห์!V15)</f>
        <v>3</v>
      </c>
      <c r="AI15" s="180">
        <f>IF(คิดวิเคราะห์!W15="","",คิดวิเคราะห์!W15)</f>
        <v>3</v>
      </c>
      <c r="AJ15" s="180">
        <f>IF(คิดวิเคราะห์!X15="","",คิดวิเคราะห์!X15)</f>
        <v>3</v>
      </c>
      <c r="AK15" s="180">
        <f>IF(คิดวิเคราะห์!Y15="","",คิดวิเคราะห์!Y15)</f>
        <v>3</v>
      </c>
      <c r="AL15" s="191">
        <f t="shared" si="8"/>
        <v>12</v>
      </c>
      <c r="AM15" s="174">
        <f t="shared" si="16"/>
        <v>100</v>
      </c>
      <c r="AN15" s="231" t="str">
        <f t="shared" si="4"/>
        <v>ดีเยี่ยม</v>
      </c>
      <c r="AO15" s="200">
        <f t="shared" si="13"/>
        <v>60</v>
      </c>
      <c r="AP15" s="233">
        <f t="shared" si="9"/>
        <v>100</v>
      </c>
      <c r="AQ15" s="234">
        <f>IF(AP15="","",IF(นักเรียน!N14="ออก","---ย้าย---",VLOOKUP(AP15,grade3,5,TRUE)))</f>
        <v>3</v>
      </c>
      <c r="AR15" s="235" t="str">
        <f>IF(AP15="","",IF(นักเรียน!N14="ออก","---ย้าย---",VLOOKUP(AP15,grade3,4,TRUE)))</f>
        <v>ดีเยี่ยม</v>
      </c>
      <c r="AS15" s="203"/>
    </row>
    <row r="16" spans="2:45" ht="15.75" customHeight="1">
      <c r="B16" s="178">
        <v>10</v>
      </c>
      <c r="C16" s="175" t="str">
        <f>IF(นักเรียน!C15="","",นักเรียน!C15)</f>
        <v>1532</v>
      </c>
      <c r="D16" s="858" t="str">
        <f>IF(นักเรียน!E15="","",นักเรียน!E15)</f>
        <v>เด็กหญิงนงนภัส  ติยะภา</v>
      </c>
      <c r="E16" s="859"/>
      <c r="F16" s="179">
        <f>IF(คิดวิเคราะห์!F16="","",คิดวิเคราะห์!F16)</f>
        <v>3</v>
      </c>
      <c r="G16" s="180">
        <f>IF(คิดวิเคราะห์!G16="","",คิดวิเคราะห์!G16)</f>
        <v>3</v>
      </c>
      <c r="H16" s="180">
        <f>IF(คิดวิเคราะห์!H16="","",คิดวิเคราะห์!H16)</f>
        <v>3</v>
      </c>
      <c r="I16" s="180">
        <f>IF(คิดวิเคราะห์!I16="","",คิดวิเคราะห์!I16)</f>
        <v>3</v>
      </c>
      <c r="J16" s="191">
        <f t="shared" si="5"/>
        <v>12</v>
      </c>
      <c r="K16" s="178">
        <f t="shared" si="10"/>
        <v>100</v>
      </c>
      <c r="L16" s="231" t="str">
        <f t="shared" si="0"/>
        <v>ดีเยี่ยม</v>
      </c>
      <c r="M16" s="179">
        <f>IF(คิดวิเคราะห์!J16="","",คิดวิเคราะห์!J16)</f>
        <v>3</v>
      </c>
      <c r="N16" s="180">
        <f>IF(คิดวิเคราะห์!K16="","",คิดวิเคราะห์!K16)</f>
        <v>3</v>
      </c>
      <c r="O16" s="180">
        <f>IF(คิดวิเคราะห์!L16="","",คิดวิเคราะห์!L16)</f>
        <v>3</v>
      </c>
      <c r="P16" s="180">
        <f>IF(คิดวิเคราะห์!M16="","",คิดวิเคราะห์!M16)</f>
        <v>3</v>
      </c>
      <c r="Q16" s="191">
        <f t="shared" si="6"/>
        <v>12</v>
      </c>
      <c r="R16" s="174">
        <f t="shared" si="11"/>
        <v>100</v>
      </c>
      <c r="S16" s="231" t="str">
        <f t="shared" si="1"/>
        <v>ดีเยี่ยม</v>
      </c>
      <c r="T16" s="179">
        <f>IF(คิดวิเคราะห์!N16="","",คิดวิเคราะห์!N16)</f>
        <v>3</v>
      </c>
      <c r="U16" s="180">
        <f>IF(คิดวิเคราะห์!O16="","",คิดวิเคราะห์!O16)</f>
        <v>3</v>
      </c>
      <c r="V16" s="180">
        <f>IF(คิดวิเคราะห์!P16="","",คิดวิเคราะห์!P16)</f>
        <v>3</v>
      </c>
      <c r="W16" s="180">
        <f>IF(คิดวิเคราะห์!Q16="","",คิดวิเคราะห์!Q16)</f>
        <v>3</v>
      </c>
      <c r="X16" s="191">
        <f t="shared" si="12"/>
        <v>12</v>
      </c>
      <c r="Y16" s="174">
        <f t="shared" si="14"/>
        <v>100</v>
      </c>
      <c r="Z16" s="231" t="str">
        <f t="shared" si="2"/>
        <v>ดีเยี่ยม</v>
      </c>
      <c r="AA16" s="179">
        <f>IF(คิดวิเคราะห์!R16="","",คิดวิเคราะห์!R16)</f>
        <v>3</v>
      </c>
      <c r="AB16" s="180">
        <f>IF(คิดวิเคราะห์!S16="","",คิดวิเคราะห์!S16)</f>
        <v>3</v>
      </c>
      <c r="AC16" s="180">
        <f>IF(คิดวิเคราะห์!T16="","",คิดวิเคราะห์!T16)</f>
        <v>3</v>
      </c>
      <c r="AD16" s="180">
        <f>IF(คิดวิเคราะห์!U16="","",คิดวิเคราะห์!U16)</f>
        <v>3</v>
      </c>
      <c r="AE16" s="191">
        <f t="shared" si="7"/>
        <v>12</v>
      </c>
      <c r="AF16" s="174">
        <f t="shared" si="15"/>
        <v>100</v>
      </c>
      <c r="AG16" s="231" t="str">
        <f t="shared" si="3"/>
        <v>ดีเยี่ยม</v>
      </c>
      <c r="AH16" s="179">
        <f>IF(คิดวิเคราะห์!V16="","",คิดวิเคราะห์!V16)</f>
        <v>3</v>
      </c>
      <c r="AI16" s="180">
        <f>IF(คิดวิเคราะห์!W16="","",คิดวิเคราะห์!W16)</f>
        <v>3</v>
      </c>
      <c r="AJ16" s="180">
        <f>IF(คิดวิเคราะห์!X16="","",คิดวิเคราะห์!X16)</f>
        <v>3</v>
      </c>
      <c r="AK16" s="180">
        <f>IF(คิดวิเคราะห์!Y16="","",คิดวิเคราะห์!Y16)</f>
        <v>3</v>
      </c>
      <c r="AL16" s="191">
        <f t="shared" si="8"/>
        <v>12</v>
      </c>
      <c r="AM16" s="174">
        <f t="shared" si="16"/>
        <v>100</v>
      </c>
      <c r="AN16" s="231" t="str">
        <f t="shared" si="4"/>
        <v>ดีเยี่ยม</v>
      </c>
      <c r="AO16" s="200">
        <f t="shared" si="13"/>
        <v>60</v>
      </c>
      <c r="AP16" s="233">
        <f t="shared" si="9"/>
        <v>100</v>
      </c>
      <c r="AQ16" s="234">
        <f>IF(AP16="","",IF(นักเรียน!N15="ออก","---ย้าย---",VLOOKUP(AP16,grade3,5,TRUE)))</f>
        <v>3</v>
      </c>
      <c r="AR16" s="235" t="str">
        <f>IF(AP16="","",IF(นักเรียน!N15="ออก","---ย้าย---",VLOOKUP(AP16,grade3,4,TRUE)))</f>
        <v>ดีเยี่ยม</v>
      </c>
      <c r="AS16" s="203"/>
    </row>
    <row r="17" spans="2:45" ht="15.75" customHeight="1">
      <c r="B17" s="178">
        <v>11</v>
      </c>
      <c r="C17" s="175" t="str">
        <f>IF(นักเรียน!C16="","",นักเรียน!C16)</f>
        <v>1533</v>
      </c>
      <c r="D17" s="858" t="str">
        <f>IF(นักเรียน!E16="","",นักเรียน!E16)</f>
        <v>เด็กหญิงปรารถณา  แสนรินทร์</v>
      </c>
      <c r="E17" s="859"/>
      <c r="F17" s="179">
        <f>IF(คิดวิเคราะห์!F17="","",คิดวิเคราะห์!F17)</f>
        <v>2</v>
      </c>
      <c r="G17" s="180">
        <f>IF(คิดวิเคราะห์!G17="","",คิดวิเคราะห์!G17)</f>
        <v>2</v>
      </c>
      <c r="H17" s="180">
        <f>IF(คิดวิเคราะห์!H17="","",คิดวิเคราะห์!H17)</f>
        <v>2</v>
      </c>
      <c r="I17" s="180">
        <f>IF(คิดวิเคราะห์!I17="","",คิดวิเคราะห์!I17)</f>
        <v>2</v>
      </c>
      <c r="J17" s="191">
        <f t="shared" si="5"/>
        <v>8</v>
      </c>
      <c r="K17" s="178">
        <f t="shared" si="10"/>
        <v>67</v>
      </c>
      <c r="L17" s="231" t="str">
        <f t="shared" si="0"/>
        <v>ดี</v>
      </c>
      <c r="M17" s="179">
        <f>IF(คิดวิเคราะห์!J17="","",คิดวิเคราะห์!J17)</f>
        <v>2</v>
      </c>
      <c r="N17" s="180">
        <f>IF(คิดวิเคราะห์!K17="","",คิดวิเคราะห์!K17)</f>
        <v>2</v>
      </c>
      <c r="O17" s="180">
        <f>IF(คิดวิเคราะห์!L17="","",คิดวิเคราะห์!L17)</f>
        <v>2</v>
      </c>
      <c r="P17" s="180">
        <f>IF(คิดวิเคราะห์!M17="","",คิดวิเคราะห์!M17)</f>
        <v>2</v>
      </c>
      <c r="Q17" s="191">
        <f t="shared" si="6"/>
        <v>8</v>
      </c>
      <c r="R17" s="174">
        <f t="shared" si="11"/>
        <v>67</v>
      </c>
      <c r="S17" s="231" t="str">
        <f t="shared" si="1"/>
        <v>ดี</v>
      </c>
      <c r="T17" s="179">
        <f>IF(คิดวิเคราะห์!N17="","",คิดวิเคราะห์!N17)</f>
        <v>2</v>
      </c>
      <c r="U17" s="180">
        <f>IF(คิดวิเคราะห์!O17="","",คิดวิเคราะห์!O17)</f>
        <v>2</v>
      </c>
      <c r="V17" s="180">
        <f>IF(คิดวิเคราะห์!P17="","",คิดวิเคราะห์!P17)</f>
        <v>2</v>
      </c>
      <c r="W17" s="180">
        <f>IF(คิดวิเคราะห์!Q17="","",คิดวิเคราะห์!Q17)</f>
        <v>2</v>
      </c>
      <c r="X17" s="191">
        <f t="shared" si="12"/>
        <v>8</v>
      </c>
      <c r="Y17" s="174">
        <f t="shared" si="14"/>
        <v>67</v>
      </c>
      <c r="Z17" s="231" t="str">
        <f t="shared" si="2"/>
        <v>ดี</v>
      </c>
      <c r="AA17" s="179">
        <f>IF(คิดวิเคราะห์!R17="","",คิดวิเคราะห์!R17)</f>
        <v>2</v>
      </c>
      <c r="AB17" s="180">
        <f>IF(คิดวิเคราะห์!S17="","",คิดวิเคราะห์!S17)</f>
        <v>2</v>
      </c>
      <c r="AC17" s="180">
        <f>IF(คิดวิเคราะห์!T17="","",คิดวิเคราะห์!T17)</f>
        <v>3</v>
      </c>
      <c r="AD17" s="180">
        <f>IF(คิดวิเคราะห์!U17="","",คิดวิเคราะห์!U17)</f>
        <v>3</v>
      </c>
      <c r="AE17" s="191">
        <f t="shared" si="7"/>
        <v>10</v>
      </c>
      <c r="AF17" s="174">
        <f t="shared" si="15"/>
        <v>83</v>
      </c>
      <c r="AG17" s="231" t="str">
        <f t="shared" si="3"/>
        <v>ดีเยี่ยม</v>
      </c>
      <c r="AH17" s="179">
        <f>IF(คิดวิเคราะห์!V17="","",คิดวิเคราะห์!V17)</f>
        <v>3</v>
      </c>
      <c r="AI17" s="180">
        <f>IF(คิดวิเคราะห์!W17="","",คิดวิเคราะห์!W17)</f>
        <v>3</v>
      </c>
      <c r="AJ17" s="180">
        <f>IF(คิดวิเคราะห์!X17="","",คิดวิเคราะห์!X17)</f>
        <v>3</v>
      </c>
      <c r="AK17" s="180">
        <f>IF(คิดวิเคราะห์!Y17="","",คิดวิเคราะห์!Y17)</f>
        <v>3</v>
      </c>
      <c r="AL17" s="191">
        <f t="shared" si="8"/>
        <v>12</v>
      </c>
      <c r="AM17" s="174">
        <f t="shared" si="16"/>
        <v>100</v>
      </c>
      <c r="AN17" s="231" t="str">
        <f t="shared" si="4"/>
        <v>ดีเยี่ยม</v>
      </c>
      <c r="AO17" s="200">
        <f t="shared" si="13"/>
        <v>46</v>
      </c>
      <c r="AP17" s="233">
        <f t="shared" si="9"/>
        <v>77</v>
      </c>
      <c r="AQ17" s="234">
        <f>IF(AP17="","",IF(นักเรียน!N16="ออก","---ย้าย---",VLOOKUP(AP17,grade3,5,TRUE)))</f>
        <v>2</v>
      </c>
      <c r="AR17" s="235" t="str">
        <f>IF(AP17="","",IF(นักเรียน!N16="ออก","---ย้าย---",VLOOKUP(AP17,grade3,4,TRUE)))</f>
        <v>ดี</v>
      </c>
      <c r="AS17" s="203"/>
    </row>
    <row r="18" spans="2:45" ht="15.75" customHeight="1">
      <c r="B18" s="178">
        <v>12</v>
      </c>
      <c r="C18" s="175" t="str">
        <f>IF(นักเรียน!C17="","",นักเรียน!C17)</f>
        <v>1538</v>
      </c>
      <c r="D18" s="858" t="str">
        <f>IF(นักเรียน!E17="","",นักเรียน!E17)</f>
        <v>เด็กหญิงอุษามณี  อินทะพิมพ์</v>
      </c>
      <c r="E18" s="859"/>
      <c r="F18" s="179">
        <f>IF(คิดวิเคราะห์!F18="","",คิดวิเคราะห์!F18)</f>
        <v>2</v>
      </c>
      <c r="G18" s="180">
        <f>IF(คิดวิเคราะห์!G18="","",คิดวิเคราะห์!G18)</f>
        <v>2</v>
      </c>
      <c r="H18" s="180">
        <f>IF(คิดวิเคราะห์!H18="","",คิดวิเคราะห์!H18)</f>
        <v>2</v>
      </c>
      <c r="I18" s="180">
        <f>IF(คิดวิเคราะห์!I18="","",คิดวิเคราะห์!I18)</f>
        <v>2</v>
      </c>
      <c r="J18" s="191">
        <f t="shared" si="5"/>
        <v>8</v>
      </c>
      <c r="K18" s="178">
        <f t="shared" si="10"/>
        <v>67</v>
      </c>
      <c r="L18" s="231" t="str">
        <f t="shared" si="0"/>
        <v>ดี</v>
      </c>
      <c r="M18" s="179">
        <f>IF(คิดวิเคราะห์!J18="","",คิดวิเคราะห์!J18)</f>
        <v>2</v>
      </c>
      <c r="N18" s="180">
        <f>IF(คิดวิเคราะห์!K18="","",คิดวิเคราะห์!K18)</f>
        <v>2</v>
      </c>
      <c r="O18" s="180">
        <f>IF(คิดวิเคราะห์!L18="","",คิดวิเคราะห์!L18)</f>
        <v>2</v>
      </c>
      <c r="P18" s="180">
        <f>IF(คิดวิเคราะห์!M18="","",คิดวิเคราะห์!M18)</f>
        <v>2</v>
      </c>
      <c r="Q18" s="191">
        <f t="shared" si="6"/>
        <v>8</v>
      </c>
      <c r="R18" s="174">
        <f t="shared" si="11"/>
        <v>67</v>
      </c>
      <c r="S18" s="231" t="str">
        <f t="shared" si="1"/>
        <v>ดี</v>
      </c>
      <c r="T18" s="179">
        <f>IF(คิดวิเคราะห์!N18="","",คิดวิเคราะห์!N18)</f>
        <v>2</v>
      </c>
      <c r="U18" s="180">
        <f>IF(คิดวิเคราะห์!O18="","",คิดวิเคราะห์!O18)</f>
        <v>2</v>
      </c>
      <c r="V18" s="180">
        <f>IF(คิดวิเคราะห์!P18="","",คิดวิเคราะห์!P18)</f>
        <v>2</v>
      </c>
      <c r="W18" s="180">
        <f>IF(คิดวิเคราะห์!Q18="","",คิดวิเคราะห์!Q18)</f>
        <v>2</v>
      </c>
      <c r="X18" s="191">
        <f t="shared" si="12"/>
        <v>8</v>
      </c>
      <c r="Y18" s="174">
        <f t="shared" si="14"/>
        <v>67</v>
      </c>
      <c r="Z18" s="231" t="str">
        <f t="shared" si="2"/>
        <v>ดี</v>
      </c>
      <c r="AA18" s="179">
        <f>IF(คิดวิเคราะห์!R18="","",คิดวิเคราะห์!R18)</f>
        <v>2</v>
      </c>
      <c r="AB18" s="180">
        <f>IF(คิดวิเคราะห์!S18="","",คิดวิเคราะห์!S18)</f>
        <v>2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10</v>
      </c>
      <c r="AF18" s="174">
        <f t="shared" si="15"/>
        <v>83</v>
      </c>
      <c r="AG18" s="231" t="str">
        <f t="shared" si="3"/>
        <v>ดีเยี่ยม</v>
      </c>
      <c r="AH18" s="179">
        <f>IF(คิดวิเคราะห์!V18="","",คิดวิเคราะห์!V18)</f>
        <v>3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3</v>
      </c>
      <c r="AK18" s="180">
        <f>IF(คิดวิเคราะห์!Y18="","",คิดวิเคราะห์!Y18)</f>
        <v>3</v>
      </c>
      <c r="AL18" s="191">
        <f t="shared" si="8"/>
        <v>12</v>
      </c>
      <c r="AM18" s="174">
        <f t="shared" si="16"/>
        <v>100</v>
      </c>
      <c r="AN18" s="231" t="str">
        <f t="shared" si="4"/>
        <v>ดีเยี่ยม</v>
      </c>
      <c r="AO18" s="200">
        <f t="shared" si="13"/>
        <v>46</v>
      </c>
      <c r="AP18" s="233">
        <f t="shared" si="9"/>
        <v>77</v>
      </c>
      <c r="AQ18" s="234">
        <f>IF(AP18="","",IF(นักเรียน!N17="ออก","---ย้าย---",VLOOKUP(AP18,grade3,5,TRUE)))</f>
        <v>2</v>
      </c>
      <c r="AR18" s="235" t="str">
        <f>IF(AP18="","",IF(นักเรียน!N17="ออก","---ย้าย---",VLOOKUP(AP18,grade3,4,TRUE)))</f>
        <v>ดี</v>
      </c>
      <c r="AS18" s="203"/>
    </row>
    <row r="19" spans="2:45" ht="15.75" customHeight="1">
      <c r="B19" s="174">
        <v>13</v>
      </c>
      <c r="C19" s="175" t="str">
        <f>IF(นักเรียน!C18="","",นักเรียน!C18)</f>
        <v>1592</v>
      </c>
      <c r="D19" s="858" t="str">
        <f>IF(นักเรียน!E18="","",นักเรียน!E18)</f>
        <v>เด็กหญิงกชกร  พิมพ์พงษ์</v>
      </c>
      <c r="E19" s="859"/>
      <c r="F19" s="179">
        <f>IF(คิดวิเคราะห์!F19="","",คิดวิเคราะห์!F19)</f>
        <v>3</v>
      </c>
      <c r="G19" s="180">
        <f>IF(คิดวิเคราะห์!G19="","",คิดวิเคราะห์!G19)</f>
        <v>3</v>
      </c>
      <c r="H19" s="180">
        <f>IF(คิดวิเคราะห์!H19="","",คิดวิเคราะห์!H19)</f>
        <v>3</v>
      </c>
      <c r="I19" s="180">
        <f>IF(คิดวิเคราะห์!I19="","",คิดวิเคราะห์!I19)</f>
        <v>3</v>
      </c>
      <c r="J19" s="191">
        <f t="shared" si="5"/>
        <v>12</v>
      </c>
      <c r="K19" s="178">
        <f t="shared" si="10"/>
        <v>100</v>
      </c>
      <c r="L19" s="231" t="str">
        <f t="shared" si="0"/>
        <v>ดีเยี่ยม</v>
      </c>
      <c r="M19" s="179">
        <f>IF(คิดวิเคราะห์!J19="","",คิดวิเคราะห์!J19)</f>
        <v>3</v>
      </c>
      <c r="N19" s="180">
        <f>IF(คิดวิเคราะห์!K19="","",คิดวิเคราะห์!K19)</f>
        <v>3</v>
      </c>
      <c r="O19" s="180">
        <f>IF(คิดวิเคราะห์!L19="","",คิดวิเคราะห์!L19)</f>
        <v>3</v>
      </c>
      <c r="P19" s="180">
        <f>IF(คิดวิเคราะห์!M19="","",คิดวิเคราะห์!M19)</f>
        <v>3</v>
      </c>
      <c r="Q19" s="191">
        <f t="shared" si="6"/>
        <v>12</v>
      </c>
      <c r="R19" s="174">
        <f t="shared" si="11"/>
        <v>100</v>
      </c>
      <c r="S19" s="231" t="str">
        <f t="shared" si="1"/>
        <v>ดีเยี่ยม</v>
      </c>
      <c r="T19" s="179">
        <f>IF(คิดวิเคราะห์!N19="","",คิดวิเคราะห์!N19)</f>
        <v>3</v>
      </c>
      <c r="U19" s="180">
        <f>IF(คิดวิเคราะห์!O19="","",คิดวิเคราะห์!O19)</f>
        <v>3</v>
      </c>
      <c r="V19" s="180">
        <f>IF(คิดวิเคราะห์!P19="","",คิดวิเคราะห์!P19)</f>
        <v>3</v>
      </c>
      <c r="W19" s="180">
        <f>IF(คิดวิเคราะห์!Q19="","",คิดวิเคราะห์!Q19)</f>
        <v>3</v>
      </c>
      <c r="X19" s="191">
        <f t="shared" si="12"/>
        <v>12</v>
      </c>
      <c r="Y19" s="174">
        <f t="shared" si="14"/>
        <v>100</v>
      </c>
      <c r="Z19" s="231" t="str">
        <f t="shared" si="2"/>
        <v>ดีเยี่ยม</v>
      </c>
      <c r="AA19" s="179">
        <f>IF(คิดวิเคราะห์!R19="","",คิดวิเคราะห์!R19)</f>
        <v>3</v>
      </c>
      <c r="AB19" s="180">
        <f>IF(คิดวิเคราะห์!S19="","",คิดวิเคราะห์!S19)</f>
        <v>3</v>
      </c>
      <c r="AC19" s="180">
        <f>IF(คิดวิเคราะห์!T19="","",คิดวิเคราะห์!T19)</f>
        <v>3</v>
      </c>
      <c r="AD19" s="180">
        <f>IF(คิดวิเคราะห์!U19="","",คิดวิเคราะห์!U19)</f>
        <v>3</v>
      </c>
      <c r="AE19" s="191">
        <f t="shared" si="7"/>
        <v>12</v>
      </c>
      <c r="AF19" s="174">
        <f t="shared" si="15"/>
        <v>100</v>
      </c>
      <c r="AG19" s="231" t="str">
        <f t="shared" si="3"/>
        <v>ดีเยี่ยม</v>
      </c>
      <c r="AH19" s="179">
        <f>IF(คิดวิเคราะห์!V19="","",คิดวิเคราะห์!V19)</f>
        <v>3</v>
      </c>
      <c r="AI19" s="180">
        <f>IF(คิดวิเคราะห์!W19="","",คิดวิเคราะห์!W19)</f>
        <v>3</v>
      </c>
      <c r="AJ19" s="180">
        <f>IF(คิดวิเคราะห์!X19="","",คิดวิเคราะห์!X19)</f>
        <v>3</v>
      </c>
      <c r="AK19" s="180">
        <f>IF(คิดวิเคราะห์!Y19="","",คิดวิเคราะห์!Y19)</f>
        <v>3</v>
      </c>
      <c r="AL19" s="191">
        <f t="shared" si="8"/>
        <v>12</v>
      </c>
      <c r="AM19" s="174">
        <f t="shared" si="16"/>
        <v>100</v>
      </c>
      <c r="AN19" s="231" t="str">
        <f t="shared" si="4"/>
        <v>ดีเยี่ยม</v>
      </c>
      <c r="AO19" s="200">
        <f t="shared" si="13"/>
        <v>60</v>
      </c>
      <c r="AP19" s="233">
        <f t="shared" si="9"/>
        <v>100</v>
      </c>
      <c r="AQ19" s="234">
        <f>IF(AP19="","",IF(นักเรียน!N18="ออก","---ย้าย---",VLOOKUP(AP19,grade3,5,TRUE)))</f>
        <v>3</v>
      </c>
      <c r="AR19" s="235" t="str">
        <f>IF(AP19="","",IF(นักเรียน!N18="ออก","---ย้าย---",VLOOKUP(AP19,grade3,4,TRUE)))</f>
        <v>ดีเยี่ยม</v>
      </c>
      <c r="AS19" s="203"/>
    </row>
    <row r="20" spans="2:45" ht="15.75" customHeight="1">
      <c r="B20" s="178">
        <v>14</v>
      </c>
      <c r="C20" s="175" t="str">
        <f>IF(นักเรียน!C19="","",นักเรียน!C19)</f>
        <v>1598</v>
      </c>
      <c r="D20" s="858" t="str">
        <f>IF(นักเรียน!E19="","",นักเรียน!E19)</f>
        <v>เด็กหญิงอภิรญาพร  นรสิงห์</v>
      </c>
      <c r="E20" s="859"/>
      <c r="F20" s="179">
        <f>IF(คิดวิเคราะห์!F20="","",คิดวิเคราะห์!F20)</f>
        <v>3</v>
      </c>
      <c r="G20" s="180">
        <f>IF(คิดวิเคราะห์!G20="","",คิดวิเคราะห์!G20)</f>
        <v>3</v>
      </c>
      <c r="H20" s="180">
        <f>IF(คิดวิเคราะห์!H20="","",คิดวิเคราะห์!H20)</f>
        <v>3</v>
      </c>
      <c r="I20" s="180">
        <f>IF(คิดวิเคราะห์!I20="","",คิดวิเคราะห์!I20)</f>
        <v>3</v>
      </c>
      <c r="J20" s="191">
        <f t="shared" si="5"/>
        <v>12</v>
      </c>
      <c r="K20" s="178">
        <f t="shared" si="10"/>
        <v>100</v>
      </c>
      <c r="L20" s="231" t="str">
        <f t="shared" si="0"/>
        <v>ดีเยี่ยม</v>
      </c>
      <c r="M20" s="179">
        <f>IF(คิดวิเคราะห์!J20="","",คิดวิเคราะห์!J20)</f>
        <v>3</v>
      </c>
      <c r="N20" s="180">
        <f>IF(คิดวิเคราะห์!K20="","",คิดวิเคราะห์!K20)</f>
        <v>3</v>
      </c>
      <c r="O20" s="180">
        <f>IF(คิดวิเคราะห์!L20="","",คิดวิเคราะห์!L20)</f>
        <v>3</v>
      </c>
      <c r="P20" s="180">
        <f>IF(คิดวิเคราะห์!M20="","",คิดวิเคราะห์!M20)</f>
        <v>3</v>
      </c>
      <c r="Q20" s="191">
        <f t="shared" si="6"/>
        <v>12</v>
      </c>
      <c r="R20" s="174">
        <f t="shared" si="11"/>
        <v>100</v>
      </c>
      <c r="S20" s="231" t="str">
        <f t="shared" si="1"/>
        <v>ดีเยี่ยม</v>
      </c>
      <c r="T20" s="179">
        <f>IF(คิดวิเคราะห์!N20="","",คิดวิเคราะห์!N20)</f>
        <v>3</v>
      </c>
      <c r="U20" s="180">
        <f>IF(คิดวิเคราะห์!O20="","",คิดวิเคราะห์!O20)</f>
        <v>3</v>
      </c>
      <c r="V20" s="180">
        <f>IF(คิดวิเคราะห์!P20="","",คิดวิเคราะห์!P20)</f>
        <v>3</v>
      </c>
      <c r="W20" s="180">
        <f>IF(คิดวิเคราะห์!Q20="","",คิดวิเคราะห์!Q20)</f>
        <v>3</v>
      </c>
      <c r="X20" s="191">
        <f t="shared" si="12"/>
        <v>12</v>
      </c>
      <c r="Y20" s="174">
        <f t="shared" si="14"/>
        <v>100</v>
      </c>
      <c r="Z20" s="231" t="str">
        <f t="shared" si="2"/>
        <v>ดีเยี่ยม</v>
      </c>
      <c r="AA20" s="179">
        <f>IF(คิดวิเคราะห์!R20="","",คิดวิเคราะห์!R20)</f>
        <v>3</v>
      </c>
      <c r="AB20" s="180">
        <f>IF(คิดวิเคราะห์!S20="","",คิดวิเคราะห์!S20)</f>
        <v>3</v>
      </c>
      <c r="AC20" s="180">
        <f>IF(คิดวิเคราะห์!T20="","",คิดวิเคราะห์!T20)</f>
        <v>3</v>
      </c>
      <c r="AD20" s="180">
        <f>IF(คิดวิเคราะห์!U20="","",คิดวิเคราะห์!U20)</f>
        <v>3</v>
      </c>
      <c r="AE20" s="191">
        <f t="shared" si="7"/>
        <v>12</v>
      </c>
      <c r="AF20" s="174">
        <f t="shared" si="15"/>
        <v>100</v>
      </c>
      <c r="AG20" s="231" t="str">
        <f t="shared" si="3"/>
        <v>ดีเยี่ยม</v>
      </c>
      <c r="AH20" s="179">
        <f>IF(คิดวิเคราะห์!V20="","",คิดวิเคราะห์!V20)</f>
        <v>3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12</v>
      </c>
      <c r="AM20" s="174">
        <f t="shared" si="16"/>
        <v>100</v>
      </c>
      <c r="AN20" s="231" t="str">
        <f t="shared" si="4"/>
        <v>ดีเยี่ยม</v>
      </c>
      <c r="AO20" s="200">
        <f t="shared" si="13"/>
        <v>60</v>
      </c>
      <c r="AP20" s="233">
        <f t="shared" si="9"/>
        <v>100</v>
      </c>
      <c r="AQ20" s="234">
        <f>IF(AP20="","",IF(นักเรียน!N19="ออก","---ย้าย---",VLOOKUP(AP20,grade3,5,TRUE)))</f>
        <v>3</v>
      </c>
      <c r="AR20" s="235" t="str">
        <f>IF(AP20="","",IF(นักเรียน!N19="ออก","---ย้าย---",VLOOKUP(AP20,grade3,4,TRUE)))</f>
        <v>ดีเยี่ยม</v>
      </c>
      <c r="AS20" s="203"/>
    </row>
    <row r="21" spans="2:45" ht="15.75" customHeight="1">
      <c r="B21" s="178">
        <v>15</v>
      </c>
      <c r="C21" s="175" t="str">
        <f>IF(นักเรียน!C20="","",นักเรียน!C20)</f>
        <v>1641</v>
      </c>
      <c r="D21" s="858" t="str">
        <f>IF(นักเรียน!E20="","",นักเรียน!E20)</f>
        <v>เด็กหญิงกนกอร  เกษอินทร์</v>
      </c>
      <c r="E21" s="859"/>
      <c r="F21" s="179">
        <f>IF(คิดวิเคราะห์!F21="","",คิดวิเคราะห์!F21)</f>
        <v>3</v>
      </c>
      <c r="G21" s="180">
        <f>IF(คิดวิเคราะห์!G21="","",คิดวิเคราะห์!G21)</f>
        <v>3</v>
      </c>
      <c r="H21" s="180">
        <f>IF(คิดวิเคราะห์!H21="","",คิดวิเคราะห์!H21)</f>
        <v>3</v>
      </c>
      <c r="I21" s="180">
        <f>IF(คิดวิเคราะห์!I21="","",คิดวิเคราะห์!I21)</f>
        <v>3</v>
      </c>
      <c r="J21" s="191">
        <f t="shared" si="5"/>
        <v>12</v>
      </c>
      <c r="K21" s="178">
        <f t="shared" si="10"/>
        <v>100</v>
      </c>
      <c r="L21" s="231" t="str">
        <f t="shared" si="0"/>
        <v>ดีเยี่ยม</v>
      </c>
      <c r="M21" s="179">
        <f>IF(คิดวิเคราะห์!J21="","",คิดวิเคราะห์!J21)</f>
        <v>3</v>
      </c>
      <c r="N21" s="180">
        <f>IF(คิดวิเคราะห์!K21="","",คิดวิเคราะห์!K21)</f>
        <v>3</v>
      </c>
      <c r="O21" s="180">
        <f>IF(คิดวิเคราะห์!L21="","",คิดวิเคราะห์!L21)</f>
        <v>3</v>
      </c>
      <c r="P21" s="180">
        <f>IF(คิดวิเคราะห์!M21="","",คิดวิเคราะห์!M21)</f>
        <v>3</v>
      </c>
      <c r="Q21" s="191">
        <f t="shared" si="6"/>
        <v>12</v>
      </c>
      <c r="R21" s="174">
        <f t="shared" si="11"/>
        <v>100</v>
      </c>
      <c r="S21" s="231" t="str">
        <f t="shared" si="1"/>
        <v>ดีเยี่ยม</v>
      </c>
      <c r="T21" s="179">
        <f>IF(คิดวิเคราะห์!N21="","",คิดวิเคราะห์!N21)</f>
        <v>3</v>
      </c>
      <c r="U21" s="180">
        <f>IF(คิดวิเคราะห์!O21="","",คิดวิเคราะห์!O21)</f>
        <v>3</v>
      </c>
      <c r="V21" s="180">
        <f>IF(คิดวิเคราะห์!P21="","",คิดวิเคราะห์!P21)</f>
        <v>3</v>
      </c>
      <c r="W21" s="180">
        <f>IF(คิดวิเคราะห์!Q21="","",คิดวิเคราะห์!Q21)</f>
        <v>3</v>
      </c>
      <c r="X21" s="191">
        <f t="shared" si="12"/>
        <v>12</v>
      </c>
      <c r="Y21" s="174">
        <f t="shared" si="14"/>
        <v>100</v>
      </c>
      <c r="Z21" s="231" t="str">
        <f t="shared" si="2"/>
        <v>ดีเยี่ยม</v>
      </c>
      <c r="AA21" s="179">
        <f>IF(คิดวิเคราะห์!R21="","",คิดวิเคราะห์!R21)</f>
        <v>3</v>
      </c>
      <c r="AB21" s="180">
        <f>IF(คิดวิเคราะห์!S21="","",คิดวิเคราะห์!S21)</f>
        <v>3</v>
      </c>
      <c r="AC21" s="180">
        <f>IF(คิดวิเคราะห์!T21="","",คิดวิเคราะห์!T21)</f>
        <v>3</v>
      </c>
      <c r="AD21" s="180">
        <f>IF(คิดวิเคราะห์!U21="","",คิดวิเคราะห์!U21)</f>
        <v>3</v>
      </c>
      <c r="AE21" s="191">
        <f t="shared" si="7"/>
        <v>12</v>
      </c>
      <c r="AF21" s="174">
        <f t="shared" si="15"/>
        <v>100</v>
      </c>
      <c r="AG21" s="231" t="str">
        <f t="shared" si="3"/>
        <v>ดีเยี่ยม</v>
      </c>
      <c r="AH21" s="179">
        <f>IF(คิดวิเคราะห์!V21="","",คิดวิเคราะห์!V21)</f>
        <v>3</v>
      </c>
      <c r="AI21" s="180">
        <f>IF(คิดวิเคราะห์!W21="","",คิดวิเคราะห์!W21)</f>
        <v>3</v>
      </c>
      <c r="AJ21" s="180">
        <f>IF(คิดวิเคราะห์!X21="","",คิดวิเคราะห์!X21)</f>
        <v>3</v>
      </c>
      <c r="AK21" s="180">
        <f>IF(คิดวิเคราะห์!Y21="","",คิดวิเคราะห์!Y21)</f>
        <v>3</v>
      </c>
      <c r="AL21" s="191">
        <f t="shared" si="8"/>
        <v>12</v>
      </c>
      <c r="AM21" s="174">
        <f t="shared" si="16"/>
        <v>100</v>
      </c>
      <c r="AN21" s="231" t="str">
        <f t="shared" si="4"/>
        <v>ดีเยี่ยม</v>
      </c>
      <c r="AO21" s="200">
        <f t="shared" si="13"/>
        <v>60</v>
      </c>
      <c r="AP21" s="233">
        <f t="shared" si="9"/>
        <v>100</v>
      </c>
      <c r="AQ21" s="234">
        <f>IF(AP21="","",IF(นักเรียน!N20="ออก","---ย้าย---",VLOOKUP(AP21,grade3,5,TRUE)))</f>
        <v>3</v>
      </c>
      <c r="AR21" s="235" t="str">
        <f>IF(AP21="","",IF(นักเรียน!N20="ออก","---ย้าย---",VLOOKUP(AP21,grade3,4,TRUE)))</f>
        <v>ดีเยี่ยม</v>
      </c>
      <c r="AS21" s="203"/>
    </row>
    <row r="22" spans="2:45" ht="15.75" customHeight="1">
      <c r="B22" s="178">
        <v>16</v>
      </c>
      <c r="C22" s="175" t="str">
        <f>IF(นักเรียน!C21="","",นักเรียน!C21)</f>
        <v>1662</v>
      </c>
      <c r="D22" s="858" t="str">
        <f>IF(นักเรียน!E21="","",นักเรียน!E21)</f>
        <v>เด็กหญิงรุ่งอรุณรัศมี  จันทร์แจ่มศรี</v>
      </c>
      <c r="E22" s="859"/>
      <c r="F22" s="179">
        <f>IF(คิดวิเคราะห์!F22="","",คิดวิเคราะห์!F22)</f>
        <v>3</v>
      </c>
      <c r="G22" s="180">
        <f>IF(คิดวิเคราะห์!G22="","",คิดวิเคราะห์!G22)</f>
        <v>3</v>
      </c>
      <c r="H22" s="180">
        <f>IF(คิดวิเคราะห์!H22="","",คิดวิเคราะห์!H22)</f>
        <v>3</v>
      </c>
      <c r="I22" s="180">
        <f>IF(คิดวิเคราะห์!I22="","",คิดวิเคราะห์!I22)</f>
        <v>3</v>
      </c>
      <c r="J22" s="191">
        <f t="shared" si="5"/>
        <v>12</v>
      </c>
      <c r="K22" s="178">
        <f t="shared" si="10"/>
        <v>100</v>
      </c>
      <c r="L22" s="231" t="str">
        <f t="shared" si="0"/>
        <v>ดีเยี่ยม</v>
      </c>
      <c r="M22" s="179">
        <f>IF(คิดวิเคราะห์!J22="","",คิดวิเคราะห์!J22)</f>
        <v>3</v>
      </c>
      <c r="N22" s="180">
        <f>IF(คิดวิเคราะห์!K22="","",คิดวิเคราะห์!K22)</f>
        <v>3</v>
      </c>
      <c r="O22" s="180">
        <f>IF(คิดวิเคราะห์!L22="","",คิดวิเคราะห์!L22)</f>
        <v>3</v>
      </c>
      <c r="P22" s="180">
        <f>IF(คิดวิเคราะห์!M22="","",คิดวิเคราะห์!M22)</f>
        <v>3</v>
      </c>
      <c r="Q22" s="191">
        <f t="shared" si="6"/>
        <v>12</v>
      </c>
      <c r="R22" s="174">
        <f t="shared" si="11"/>
        <v>100</v>
      </c>
      <c r="S22" s="231" t="str">
        <f t="shared" si="1"/>
        <v>ดีเยี่ยม</v>
      </c>
      <c r="T22" s="179">
        <f>IF(คิดวิเคราะห์!N22="","",คิดวิเคราะห์!N22)</f>
        <v>3</v>
      </c>
      <c r="U22" s="180">
        <f>IF(คิดวิเคราะห์!O22="","",คิดวิเคราะห์!O22)</f>
        <v>3</v>
      </c>
      <c r="V22" s="180">
        <f>IF(คิดวิเคราะห์!P22="","",คิดวิเคราะห์!P22)</f>
        <v>3</v>
      </c>
      <c r="W22" s="180">
        <f>IF(คิดวิเคราะห์!Q22="","",คิดวิเคราะห์!Q22)</f>
        <v>3</v>
      </c>
      <c r="X22" s="191">
        <f t="shared" si="12"/>
        <v>12</v>
      </c>
      <c r="Y22" s="174">
        <f t="shared" si="14"/>
        <v>100</v>
      </c>
      <c r="Z22" s="231" t="str">
        <f t="shared" si="2"/>
        <v>ดีเยี่ยม</v>
      </c>
      <c r="AA22" s="179">
        <f>IF(คิดวิเคราะห์!R22="","",คิดวิเคราะห์!R22)</f>
        <v>3</v>
      </c>
      <c r="AB22" s="180">
        <f>IF(คิดวิเคราะห์!S22="","",คิดวิเคราะห์!S22)</f>
        <v>3</v>
      </c>
      <c r="AC22" s="180">
        <f>IF(คิดวิเคราะห์!T22="","",คิดวิเคราะห์!T22)</f>
        <v>3</v>
      </c>
      <c r="AD22" s="180">
        <f>IF(คิดวิเคราะห์!U22="","",คิดวิเคราะห์!U22)</f>
        <v>3</v>
      </c>
      <c r="AE22" s="191">
        <f t="shared" si="7"/>
        <v>12</v>
      </c>
      <c r="AF22" s="174">
        <f t="shared" si="15"/>
        <v>100</v>
      </c>
      <c r="AG22" s="231" t="str">
        <f t="shared" si="3"/>
        <v>ดีเยี่ยม</v>
      </c>
      <c r="AH22" s="179">
        <f>IF(คิดวิเคราะห์!V22="","",คิดวิเคราะห์!V22)</f>
        <v>3</v>
      </c>
      <c r="AI22" s="180">
        <f>IF(คิดวิเคราะห์!W22="","",คิดวิเคราะห์!W22)</f>
        <v>3</v>
      </c>
      <c r="AJ22" s="180">
        <f>IF(คิดวิเคราะห์!X22="","",คิดวิเคราะห์!X22)</f>
        <v>3</v>
      </c>
      <c r="AK22" s="180">
        <f>IF(คิดวิเคราะห์!Y22="","",คิดวิเคราะห์!Y22)</f>
        <v>3</v>
      </c>
      <c r="AL22" s="191">
        <f t="shared" si="8"/>
        <v>12</v>
      </c>
      <c r="AM22" s="174">
        <f t="shared" si="16"/>
        <v>100</v>
      </c>
      <c r="AN22" s="231" t="str">
        <f t="shared" si="4"/>
        <v>ดีเยี่ยม</v>
      </c>
      <c r="AO22" s="200">
        <f t="shared" si="13"/>
        <v>60</v>
      </c>
      <c r="AP22" s="233">
        <f t="shared" si="9"/>
        <v>100</v>
      </c>
      <c r="AQ22" s="234">
        <f>IF(AP22="","",IF(นักเรียน!N21="ออก","---ย้าย---",VLOOKUP(AP22,grade3,5,TRUE)))</f>
        <v>3</v>
      </c>
      <c r="AR22" s="235" t="str">
        <f>IF(AP22="","",IF(นักเรียน!N21="ออก","---ย้าย---",VLOOKUP(AP22,grade3,4,TRUE)))</f>
        <v>ดีเยี่ยม</v>
      </c>
      <c r="AS22" s="203"/>
    </row>
    <row r="23" spans="2:45" ht="15.75" customHeight="1">
      <c r="B23" s="174">
        <v>17</v>
      </c>
      <c r="C23" s="175" t="str">
        <f>IF(นักเรียน!C22="","",นักเรียน!C22)</f>
        <v>655</v>
      </c>
      <c r="D23" s="858" t="str">
        <f>IF(นักเรียน!E22="","",นักเรียน!E22)</f>
        <v>เด็กชายจักรภัทร  เสนาฤทธิ์</v>
      </c>
      <c r="E23" s="859"/>
      <c r="F23" s="179">
        <f>IF(คิดวิเคราะห์!F23="","",คิดวิเคราะห์!F23)</f>
        <v>1</v>
      </c>
      <c r="G23" s="180">
        <f>IF(คิดวิเคราะห์!G23="","",คิดวิเคราะห์!G23)</f>
        <v>2</v>
      </c>
      <c r="H23" s="180">
        <f>IF(คิดวิเคราะห์!H23="","",คิดวิเคราะห์!H23)</f>
        <v>1</v>
      </c>
      <c r="I23" s="180">
        <f>IF(คิดวิเคราะห์!I23="","",คิดวิเคราะห์!I23)</f>
        <v>2</v>
      </c>
      <c r="J23" s="191">
        <f t="shared" si="5"/>
        <v>6</v>
      </c>
      <c r="K23" s="178">
        <f t="shared" si="10"/>
        <v>50</v>
      </c>
      <c r="L23" s="231" t="str">
        <f t="shared" si="0"/>
        <v>ผ่าน</v>
      </c>
      <c r="M23" s="179">
        <f>IF(คิดวิเคราะห์!J23="","",คิดวิเคราะห์!J23)</f>
        <v>1</v>
      </c>
      <c r="N23" s="180">
        <f>IF(คิดวิเคราะห์!K23="","",คิดวิเคราะห์!K23)</f>
        <v>2</v>
      </c>
      <c r="O23" s="180">
        <f>IF(คิดวิเคราะห์!L23="","",คิดวิเคราะห์!L23)</f>
        <v>1</v>
      </c>
      <c r="P23" s="180">
        <f>IF(คิดวิเคราะห์!M23="","",คิดวิเคราะห์!M23)</f>
        <v>2</v>
      </c>
      <c r="Q23" s="191">
        <f t="shared" si="6"/>
        <v>6</v>
      </c>
      <c r="R23" s="174">
        <f t="shared" si="11"/>
        <v>50</v>
      </c>
      <c r="S23" s="231" t="str">
        <f t="shared" si="1"/>
        <v>ผ่าน</v>
      </c>
      <c r="T23" s="179">
        <f>IF(คิดวิเคราะห์!N23="","",คิดวิเคราะห์!N23)</f>
        <v>1</v>
      </c>
      <c r="U23" s="180">
        <f>IF(คิดวิเคราะห์!O23="","",คิดวิเคราะห์!O23)</f>
        <v>2</v>
      </c>
      <c r="V23" s="180">
        <f>IF(คิดวิเคราะห์!P23="","",คิดวิเคราะห์!P23)</f>
        <v>1</v>
      </c>
      <c r="W23" s="180">
        <f>IF(คิดวิเคราะห์!Q23="","",คิดวิเคราะห์!Q23)</f>
        <v>2</v>
      </c>
      <c r="X23" s="191">
        <f t="shared" si="12"/>
        <v>6</v>
      </c>
      <c r="Y23" s="174">
        <f t="shared" si="14"/>
        <v>50</v>
      </c>
      <c r="Z23" s="231" t="str">
        <f t="shared" si="2"/>
        <v>ผ่าน</v>
      </c>
      <c r="AA23" s="179">
        <f>IF(คิดวิเคราะห์!R23="","",คิดวิเคราะห์!R23)</f>
        <v>1</v>
      </c>
      <c r="AB23" s="180">
        <f>IF(คิดวิเคราะห์!S23="","",คิดวิเคราะห์!S23)</f>
        <v>2</v>
      </c>
      <c r="AC23" s="180">
        <f>IF(คิดวิเคราะห์!T23="","",คิดวิเคราะห์!T23)</f>
        <v>1</v>
      </c>
      <c r="AD23" s="180">
        <f>IF(คิดวิเคราะห์!U23="","",คิดวิเคราะห์!U23)</f>
        <v>2</v>
      </c>
      <c r="AE23" s="191">
        <f t="shared" si="7"/>
        <v>6</v>
      </c>
      <c r="AF23" s="174">
        <f t="shared" si="15"/>
        <v>50</v>
      </c>
      <c r="AG23" s="231" t="str">
        <f t="shared" si="3"/>
        <v>ผ่าน</v>
      </c>
      <c r="AH23" s="179">
        <f>IF(คิดวิเคราะห์!V23="","",คิดวิเคราะห์!V23)</f>
        <v>1</v>
      </c>
      <c r="AI23" s="180">
        <f>IF(คิดวิเคราะห์!W23="","",คิดวิเคราะห์!W23)</f>
        <v>2</v>
      </c>
      <c r="AJ23" s="180">
        <f>IF(คิดวิเคราะห์!X23="","",คิดวิเคราะห์!X23)</f>
        <v>1</v>
      </c>
      <c r="AK23" s="180">
        <f>IF(คิดวิเคราะห์!Y23="","",คิดวิเคราะห์!Y23)</f>
        <v>2</v>
      </c>
      <c r="AL23" s="191">
        <f t="shared" si="8"/>
        <v>6</v>
      </c>
      <c r="AM23" s="174">
        <f t="shared" si="16"/>
        <v>50</v>
      </c>
      <c r="AN23" s="231" t="str">
        <f t="shared" si="4"/>
        <v>ผ่าน</v>
      </c>
      <c r="AO23" s="200">
        <f t="shared" si="13"/>
        <v>30</v>
      </c>
      <c r="AP23" s="233">
        <f t="shared" si="9"/>
        <v>50</v>
      </c>
      <c r="AQ23" s="234">
        <f>IF(AP23="","",IF(นักเรียน!N22="ออก","---ย้าย---",VLOOKUP(AP23,grade3,5,TRUE)))</f>
        <v>1</v>
      </c>
      <c r="AR23" s="235" t="str">
        <f>IF(AP23="","",IF(นักเรียน!N22="ออก","---ย้าย---",VLOOKUP(AP23,grade3,4,TRUE)))</f>
        <v>ผ่าน</v>
      </c>
      <c r="AS23" s="203"/>
    </row>
    <row r="24" spans="2:45" ht="15.75" customHeight="1">
      <c r="B24" s="178">
        <v>18</v>
      </c>
      <c r="C24" s="175" t="str">
        <f>IF(นักเรียน!C23="","",นักเรียน!C23)</f>
        <v>656</v>
      </c>
      <c r="D24" s="858" t="str">
        <f>IF(นักเรียน!E23="","",นักเรียน!E23)</f>
        <v>เด็กชายธนวัต  มีศิลป์</v>
      </c>
      <c r="E24" s="859"/>
      <c r="F24" s="179">
        <f>IF(คิดวิเคราะห์!F24="","",คิดวิเคราะห์!F24)</f>
        <v>2</v>
      </c>
      <c r="G24" s="180">
        <f>IF(คิดวิเคราะห์!G24="","",คิดวิเคราะห์!G24)</f>
        <v>3</v>
      </c>
      <c r="H24" s="180">
        <f>IF(คิดวิเคราะห์!H24="","",คิดวิเคราะห์!H24)</f>
        <v>2</v>
      </c>
      <c r="I24" s="180">
        <f>IF(คิดวิเคราะห์!I24="","",คิดวิเคราะห์!I24)</f>
        <v>3</v>
      </c>
      <c r="J24" s="191">
        <f t="shared" si="5"/>
        <v>10</v>
      </c>
      <c r="K24" s="178">
        <f t="shared" si="10"/>
        <v>83</v>
      </c>
      <c r="L24" s="231" t="str">
        <f t="shared" si="0"/>
        <v>ดีเยี่ยม</v>
      </c>
      <c r="M24" s="179">
        <f>IF(คิดวิเคราะห์!J24="","",คิดวิเคราะห์!J24)</f>
        <v>2</v>
      </c>
      <c r="N24" s="180">
        <f>IF(คิดวิเคราะห์!K24="","",คิดวิเคราะห์!K24)</f>
        <v>3</v>
      </c>
      <c r="O24" s="180">
        <f>IF(คิดวิเคราะห์!L24="","",คิดวิเคราะห์!L24)</f>
        <v>2</v>
      </c>
      <c r="P24" s="180">
        <f>IF(คิดวิเคราะห์!M24="","",คิดวิเคราะห์!M24)</f>
        <v>3</v>
      </c>
      <c r="Q24" s="191">
        <f t="shared" si="6"/>
        <v>10</v>
      </c>
      <c r="R24" s="174">
        <f t="shared" si="11"/>
        <v>83</v>
      </c>
      <c r="S24" s="231" t="str">
        <f t="shared" si="1"/>
        <v>ดีเยี่ยม</v>
      </c>
      <c r="T24" s="179">
        <f>IF(คิดวิเคราะห์!N24="","",คิดวิเคราะห์!N24)</f>
        <v>2</v>
      </c>
      <c r="U24" s="180">
        <f>IF(คิดวิเคราะห์!O24="","",คิดวิเคราะห์!O24)</f>
        <v>3</v>
      </c>
      <c r="V24" s="180">
        <f>IF(คิดวิเคราะห์!P24="","",คิดวิเคราะห์!P24)</f>
        <v>2</v>
      </c>
      <c r="W24" s="180">
        <f>IF(คิดวิเคราะห์!Q24="","",คิดวิเคราะห์!Q24)</f>
        <v>3</v>
      </c>
      <c r="X24" s="191">
        <f t="shared" si="12"/>
        <v>10</v>
      </c>
      <c r="Y24" s="174">
        <f t="shared" si="14"/>
        <v>83</v>
      </c>
      <c r="Z24" s="231" t="str">
        <f t="shared" si="2"/>
        <v>ดีเยี่ยม</v>
      </c>
      <c r="AA24" s="179">
        <f>IF(คิดวิเคราะห์!R24="","",คิดวิเคราะห์!R24)</f>
        <v>2</v>
      </c>
      <c r="AB24" s="180">
        <f>IF(คิดวิเคราะห์!S24="","",คิดวิเคราะห์!S24)</f>
        <v>3</v>
      </c>
      <c r="AC24" s="180">
        <f>IF(คิดวิเคราะห์!T24="","",คิดวิเคราะห์!T24)</f>
        <v>2</v>
      </c>
      <c r="AD24" s="180">
        <f>IF(คิดวิเคราะห์!U24="","",คิดวิเคราะห์!U24)</f>
        <v>3</v>
      </c>
      <c r="AE24" s="191">
        <f t="shared" si="7"/>
        <v>10</v>
      </c>
      <c r="AF24" s="174">
        <f t="shared" si="15"/>
        <v>83</v>
      </c>
      <c r="AG24" s="231" t="str">
        <f t="shared" si="3"/>
        <v>ดีเยี่ยม</v>
      </c>
      <c r="AH24" s="179">
        <f>IF(คิดวิเคราะห์!V24="","",คิดวิเคราะห์!V24)</f>
        <v>2</v>
      </c>
      <c r="AI24" s="180">
        <f>IF(คิดวิเคราะห์!W24="","",คิดวิเคราะห์!W24)</f>
        <v>3</v>
      </c>
      <c r="AJ24" s="180">
        <f>IF(คิดวิเคราะห์!X24="","",คิดวิเคราะห์!X24)</f>
        <v>2</v>
      </c>
      <c r="AK24" s="180">
        <f>IF(คิดวิเคราะห์!Y24="","",คิดวิเคราะห์!Y24)</f>
        <v>3</v>
      </c>
      <c r="AL24" s="191">
        <f t="shared" si="8"/>
        <v>10</v>
      </c>
      <c r="AM24" s="174">
        <f t="shared" si="16"/>
        <v>83</v>
      </c>
      <c r="AN24" s="231" t="str">
        <f t="shared" si="4"/>
        <v>ดีเยี่ยม</v>
      </c>
      <c r="AO24" s="200">
        <f t="shared" si="13"/>
        <v>50</v>
      </c>
      <c r="AP24" s="233">
        <f t="shared" si="9"/>
        <v>83</v>
      </c>
      <c r="AQ24" s="234">
        <f>IF(AP24="","",IF(นักเรียน!N23="ออก","---ย้าย---",VLOOKUP(AP24,grade3,5,TRUE)))</f>
        <v>3</v>
      </c>
      <c r="AR24" s="235" t="str">
        <f>IF(AP24="","",IF(นักเรียน!N23="ออก","---ย้าย---",VLOOKUP(AP24,grade3,4,TRUE)))</f>
        <v>ดีเยี่ยม</v>
      </c>
      <c r="AS24" s="203"/>
    </row>
    <row r="25" spans="2:45" ht="15.75" customHeight="1">
      <c r="B25" s="178">
        <v>19</v>
      </c>
      <c r="C25" s="175" t="str">
        <f>IF(นักเรียน!C24="","",นักเรียน!C24)</f>
        <v>627</v>
      </c>
      <c r="D25" s="858" t="str">
        <f>IF(นักเรียน!E24="","",นักเรียน!E24)</f>
        <v>เด็กชายธนบูรณ์  พุทธชัย</v>
      </c>
      <c r="E25" s="859"/>
      <c r="F25" s="179">
        <f>IF(คิดวิเคราะห์!F25="","",คิดวิเคราะห์!F25)</f>
        <v>1</v>
      </c>
      <c r="G25" s="180">
        <f>IF(คิดวิเคราะห์!G25="","",คิดวิเคราะห์!G25)</f>
        <v>3</v>
      </c>
      <c r="H25" s="180">
        <f>IF(คิดวิเคราะห์!H25="","",คิดวิเคราะห์!H25)</f>
        <v>1</v>
      </c>
      <c r="I25" s="180">
        <f>IF(คิดวิเคราะห์!I25="","",คิดวิเคราะห์!I25)</f>
        <v>3</v>
      </c>
      <c r="J25" s="191">
        <f t="shared" si="5"/>
        <v>8</v>
      </c>
      <c r="K25" s="178">
        <f t="shared" si="10"/>
        <v>67</v>
      </c>
      <c r="L25" s="231" t="str">
        <f t="shared" si="0"/>
        <v>ดี</v>
      </c>
      <c r="M25" s="179">
        <f>IF(คิดวิเคราะห์!J25="","",คิดวิเคราะห์!J25)</f>
        <v>1</v>
      </c>
      <c r="N25" s="180">
        <f>IF(คิดวิเคราะห์!K25="","",คิดวิเคราะห์!K25)</f>
        <v>3</v>
      </c>
      <c r="O25" s="180">
        <f>IF(คิดวิเคราะห์!L25="","",คิดวิเคราะห์!L25)</f>
        <v>1</v>
      </c>
      <c r="P25" s="180">
        <f>IF(คิดวิเคราะห์!M25="","",คิดวิเคราะห์!M25)</f>
        <v>3</v>
      </c>
      <c r="Q25" s="191">
        <f t="shared" si="6"/>
        <v>8</v>
      </c>
      <c r="R25" s="174">
        <f t="shared" si="11"/>
        <v>67</v>
      </c>
      <c r="S25" s="231" t="str">
        <f t="shared" si="1"/>
        <v>ดี</v>
      </c>
      <c r="T25" s="179">
        <f>IF(คิดวิเคราะห์!N25="","",คิดวิเคราะห์!N25)</f>
        <v>1</v>
      </c>
      <c r="U25" s="180">
        <f>IF(คิดวิเคราะห์!O25="","",คิดวิเคราะห์!O25)</f>
        <v>3</v>
      </c>
      <c r="V25" s="180">
        <f>IF(คิดวิเคราะห์!P25="","",คิดวิเคราะห์!P25)</f>
        <v>1</v>
      </c>
      <c r="W25" s="180">
        <f>IF(คิดวิเคราะห์!Q25="","",คิดวิเคราะห์!Q25)</f>
        <v>3</v>
      </c>
      <c r="X25" s="191">
        <f t="shared" si="12"/>
        <v>8</v>
      </c>
      <c r="Y25" s="174">
        <f t="shared" si="14"/>
        <v>67</v>
      </c>
      <c r="Z25" s="231" t="str">
        <f t="shared" si="2"/>
        <v>ดี</v>
      </c>
      <c r="AA25" s="179">
        <f>IF(คิดวิเคราะห์!R25="","",คิดวิเคราะห์!R25)</f>
        <v>1</v>
      </c>
      <c r="AB25" s="180">
        <f>IF(คิดวิเคราะห์!S25="","",คิดวิเคราะห์!S25)</f>
        <v>3</v>
      </c>
      <c r="AC25" s="180">
        <f>IF(คิดวิเคราะห์!T25="","",คิดวิเคราะห์!T25)</f>
        <v>1</v>
      </c>
      <c r="AD25" s="180">
        <f>IF(คิดวิเคราะห์!U25="","",คิดวิเคราะห์!U25)</f>
        <v>3</v>
      </c>
      <c r="AE25" s="191">
        <f t="shared" si="7"/>
        <v>8</v>
      </c>
      <c r="AF25" s="174">
        <f t="shared" si="15"/>
        <v>67</v>
      </c>
      <c r="AG25" s="231" t="str">
        <f t="shared" si="3"/>
        <v>ดี</v>
      </c>
      <c r="AH25" s="179">
        <f>IF(คิดวิเคราะห์!V25="","",คิดวิเคราะห์!V25)</f>
        <v>3</v>
      </c>
      <c r="AI25" s="180">
        <f>IF(คิดวิเคราะห์!W25="","",คิดวิเคราะห์!W25)</f>
        <v>3</v>
      </c>
      <c r="AJ25" s="180">
        <f>IF(คิดวิเคราะห์!X25="","",คิดวิเคราะห์!X25)</f>
        <v>3</v>
      </c>
      <c r="AK25" s="180">
        <f>IF(คิดวิเคราะห์!Y25="","",คิดวิเคราะห์!Y25)</f>
        <v>3</v>
      </c>
      <c r="AL25" s="191">
        <f t="shared" si="8"/>
        <v>12</v>
      </c>
      <c r="AM25" s="174">
        <f t="shared" si="16"/>
        <v>100</v>
      </c>
      <c r="AN25" s="231" t="str">
        <f t="shared" si="4"/>
        <v>ดีเยี่ยม</v>
      </c>
      <c r="AO25" s="200">
        <f t="shared" si="13"/>
        <v>44</v>
      </c>
      <c r="AP25" s="233">
        <f t="shared" si="9"/>
        <v>73</v>
      </c>
      <c r="AQ25" s="234">
        <f>IF(AP25="","",IF(นักเรียน!N24="ออก","---ย้าย---",VLOOKUP(AP25,grade3,5,TRUE)))</f>
        <v>2</v>
      </c>
      <c r="AR25" s="235" t="str">
        <f>IF(AP25="","",IF(นักเรียน!N24="ออก","---ย้าย---",VLOOKUP(AP25,grade3,4,TRUE)))</f>
        <v>ดี</v>
      </c>
      <c r="AS25" s="203"/>
    </row>
    <row r="26" spans="2:45" ht="15.75" customHeight="1">
      <c r="B26" s="178">
        <v>20</v>
      </c>
      <c r="C26" s="175" t="str">
        <f>IF(นักเรียน!C25="","",นักเรียน!C25)</f>
        <v>628</v>
      </c>
      <c r="D26" s="858" t="str">
        <f>IF(นักเรียน!E25="","",นักเรียน!E25)</f>
        <v>เด็กหญิงณัฐชา  มาตรรักษ์</v>
      </c>
      <c r="E26" s="859"/>
      <c r="F26" s="179">
        <f>IF(คิดวิเคราะห์!F26="","",คิดวิเคราะห์!F26)</f>
        <v>1</v>
      </c>
      <c r="G26" s="180">
        <f>IF(คิดวิเคราะห์!G26="","",คิดวิเคราะห์!G26)</f>
        <v>3</v>
      </c>
      <c r="H26" s="180">
        <f>IF(คิดวิเคราะห์!H26="","",คิดวิเคราะห์!H26)</f>
        <v>3</v>
      </c>
      <c r="I26" s="180">
        <f>IF(คิดวิเคราะห์!I26="","",คิดวิเคราะห์!I26)</f>
        <v>1</v>
      </c>
      <c r="J26" s="191">
        <f t="shared" si="5"/>
        <v>8</v>
      </c>
      <c r="K26" s="178">
        <f t="shared" si="10"/>
        <v>67</v>
      </c>
      <c r="L26" s="231" t="str">
        <f t="shared" si="0"/>
        <v>ดี</v>
      </c>
      <c r="M26" s="179">
        <f>IF(คิดวิเคราะห์!J26="","",คิดวิเคราะห์!J26)</f>
        <v>3</v>
      </c>
      <c r="N26" s="180">
        <f>IF(คิดวิเคราะห์!K26="","",คิดวิเคราะห์!K26)</f>
        <v>3</v>
      </c>
      <c r="O26" s="180">
        <f>IF(คิดวิเคราะห์!L26="","",คิดวิเคราะห์!L26)</f>
        <v>3</v>
      </c>
      <c r="P26" s="180">
        <f>IF(คิดวิเคราะห์!M26="","",คิดวิเคราะห์!M26)</f>
        <v>1</v>
      </c>
      <c r="Q26" s="191">
        <f t="shared" si="6"/>
        <v>10</v>
      </c>
      <c r="R26" s="174">
        <f t="shared" si="11"/>
        <v>83</v>
      </c>
      <c r="S26" s="231" t="str">
        <f t="shared" si="1"/>
        <v>ดีเยี่ยม</v>
      </c>
      <c r="T26" s="179">
        <f>IF(คิดวิเคราะห์!N26="","",คิดวิเคราะห์!N26)</f>
        <v>3</v>
      </c>
      <c r="U26" s="180">
        <f>IF(คิดวิเคราะห์!O26="","",คิดวิเคราะห์!O26)</f>
        <v>1</v>
      </c>
      <c r="V26" s="180">
        <f>IF(คิดวิเคราะห์!P26="","",คิดวิเคราะห์!P26)</f>
        <v>3</v>
      </c>
      <c r="W26" s="180">
        <f>IF(คิดวิเคราะห์!Q26="","",คิดวิเคราะห์!Q26)</f>
        <v>1</v>
      </c>
      <c r="X26" s="191">
        <f t="shared" si="12"/>
        <v>8</v>
      </c>
      <c r="Y26" s="174">
        <f t="shared" si="14"/>
        <v>67</v>
      </c>
      <c r="Z26" s="231" t="str">
        <f t="shared" si="2"/>
        <v>ดี</v>
      </c>
      <c r="AA26" s="179">
        <f>IF(คิดวิเคราะห์!R26="","",คิดวิเคราะห์!R26)</f>
        <v>3</v>
      </c>
      <c r="AB26" s="180">
        <f>IF(คิดวิเคราะห์!S26="","",คิดวิเคราะห์!S26)</f>
        <v>3</v>
      </c>
      <c r="AC26" s="180">
        <f>IF(คิดวิเคราะห์!T26="","",คิดวิเคราะห์!T26)</f>
        <v>1</v>
      </c>
      <c r="AD26" s="180">
        <f>IF(คิดวิเคราะห์!U26="","",คิดวิเคราะห์!U26)</f>
        <v>3</v>
      </c>
      <c r="AE26" s="191">
        <f t="shared" si="7"/>
        <v>10</v>
      </c>
      <c r="AF26" s="174">
        <f t="shared" si="15"/>
        <v>83</v>
      </c>
      <c r="AG26" s="231" t="str">
        <f t="shared" si="3"/>
        <v>ดีเยี่ยม</v>
      </c>
      <c r="AH26" s="179">
        <f>IF(คิดวิเคราะห์!V26="","",คิดวิเคราะห์!V26)</f>
        <v>3</v>
      </c>
      <c r="AI26" s="180">
        <f>IF(คิดวิเคราะห์!W26="","",คิดวิเคราะห์!W26)</f>
        <v>3</v>
      </c>
      <c r="AJ26" s="180">
        <f>IF(คิดวิเคราะห์!X26="","",คิดวิเคราะห์!X26)</f>
        <v>3</v>
      </c>
      <c r="AK26" s="180">
        <f>IF(คิดวิเคราะห์!Y26="","",คิดวิเคราะห์!Y26)</f>
        <v>3</v>
      </c>
      <c r="AL26" s="191">
        <f t="shared" si="8"/>
        <v>12</v>
      </c>
      <c r="AM26" s="174">
        <f t="shared" si="16"/>
        <v>100</v>
      </c>
      <c r="AN26" s="231" t="str">
        <f t="shared" si="4"/>
        <v>ดีเยี่ยม</v>
      </c>
      <c r="AO26" s="200">
        <f t="shared" si="13"/>
        <v>48</v>
      </c>
      <c r="AP26" s="233">
        <f t="shared" si="9"/>
        <v>80</v>
      </c>
      <c r="AQ26" s="234">
        <f>IF(AP26="","",IF(นักเรียน!N25="ออก","---ย้าย---",VLOOKUP(AP26,grade3,5,TRUE)))</f>
        <v>3</v>
      </c>
      <c r="AR26" s="235" t="str">
        <f>IF(AP26="","",IF(นักเรียน!N25="ออก","---ย้าย---",VLOOKUP(AP26,grade3,4,TRUE)))</f>
        <v>ดีเยี่ยม</v>
      </c>
      <c r="AS26" s="203"/>
    </row>
    <row r="27" spans="2:45" ht="15.75" customHeight="1">
      <c r="B27" s="174">
        <v>21</v>
      </c>
      <c r="C27" s="175" t="str">
        <f>IF(นักเรียน!C26="","",นักเรียน!C26)</f>
        <v/>
      </c>
      <c r="D27" s="858" t="str">
        <f>IF(นักเรียน!E26="","",นักเรียน!E26)</f>
        <v/>
      </c>
      <c r="E27" s="859"/>
      <c r="F27" s="179" t="str">
        <f>IF(คิดวิเคราะห์!F27="","",คิดวิเคราะห์!F27)</f>
        <v/>
      </c>
      <c r="G27" s="180" t="str">
        <f>IF(คิดวิเคราะห์!G27="","",คิดวิเคราะห์!G27)</f>
        <v/>
      </c>
      <c r="H27" s="180" t="str">
        <f>IF(คิดวิเคราะห์!H27="","",คิดวิเคราะห์!H27)</f>
        <v/>
      </c>
      <c r="I27" s="180" t="str">
        <f>IF(คิดวิเคราะห์!I27="","",คิดวิเคราะห์!I27)</f>
        <v/>
      </c>
      <c r="J27" s="191" t="str">
        <f t="shared" si="5"/>
        <v/>
      </c>
      <c r="K27" s="178" t="str">
        <f t="shared" si="10"/>
        <v/>
      </c>
      <c r="L27" s="231" t="str">
        <f t="shared" si="0"/>
        <v/>
      </c>
      <c r="M27" s="179" t="str">
        <f>IF(คิดวิเคราะห์!J27="","",คิดวิเคราะห์!J27)</f>
        <v/>
      </c>
      <c r="N27" s="180" t="str">
        <f>IF(คิดวิเคราะห์!K27="","",คิดวิเคราะห์!K27)</f>
        <v/>
      </c>
      <c r="O27" s="180" t="str">
        <f>IF(คิดวิเคราะห์!L27="","",คิดวิเคราะห์!L27)</f>
        <v/>
      </c>
      <c r="P27" s="180" t="str">
        <f>IF(คิดวิเคราะห์!M27="","",คิดวิเคราะห์!M27)</f>
        <v/>
      </c>
      <c r="Q27" s="191" t="str">
        <f t="shared" si="6"/>
        <v/>
      </c>
      <c r="R27" s="174" t="str">
        <f t="shared" si="11"/>
        <v/>
      </c>
      <c r="S27" s="231" t="str">
        <f t="shared" si="1"/>
        <v/>
      </c>
      <c r="T27" s="179" t="str">
        <f>IF(คิดวิเคราะห์!N27="","",คิดวิเคราะห์!N27)</f>
        <v/>
      </c>
      <c r="U27" s="180" t="str">
        <f>IF(คิดวิเคราะห์!O27="","",คิดวิเคราะห์!O27)</f>
        <v/>
      </c>
      <c r="V27" s="180" t="str">
        <f>IF(คิดวิเคราะห์!P27="","",คิดวิเคราะห์!P27)</f>
        <v/>
      </c>
      <c r="W27" s="180" t="str">
        <f>IF(คิดวิเคราะห์!Q27="","",คิดวิเคราะห์!Q27)</f>
        <v/>
      </c>
      <c r="X27" s="191" t="str">
        <f t="shared" si="12"/>
        <v/>
      </c>
      <c r="Y27" s="174" t="str">
        <f t="shared" si="14"/>
        <v/>
      </c>
      <c r="Z27" s="231" t="str">
        <f t="shared" si="2"/>
        <v/>
      </c>
      <c r="AA27" s="179" t="str">
        <f>IF(คิดวิเคราะห์!R27="","",คิดวิเคราะห์!R27)</f>
        <v/>
      </c>
      <c r="AB27" s="180" t="str">
        <f>IF(คิดวิเคราะห์!S27="","",คิดวิเคราะห์!S27)</f>
        <v/>
      </c>
      <c r="AC27" s="180" t="str">
        <f>IF(คิดวิเคราะห์!T27="","",คิดวิเคราะห์!T27)</f>
        <v/>
      </c>
      <c r="AD27" s="180" t="str">
        <f>IF(คิดวิเคราะห์!U27="","",คิดวิเคราะห์!U27)</f>
        <v/>
      </c>
      <c r="AE27" s="191" t="str">
        <f t="shared" si="7"/>
        <v/>
      </c>
      <c r="AF27" s="174" t="str">
        <f t="shared" si="15"/>
        <v/>
      </c>
      <c r="AG27" s="231" t="str">
        <f t="shared" si="3"/>
        <v/>
      </c>
      <c r="AH27" s="179" t="str">
        <f>IF(คิดวิเคราะห์!V27="","",คิดวิเคราะห์!V27)</f>
        <v/>
      </c>
      <c r="AI27" s="180" t="str">
        <f>IF(คิดวิเคราะห์!W27="","",คิดวิเคราะห์!W27)</f>
        <v/>
      </c>
      <c r="AJ27" s="180" t="str">
        <f>IF(คิดวิเคราะห์!X27="","",คิดวิเคราะห์!X27)</f>
        <v/>
      </c>
      <c r="AK27" s="180" t="str">
        <f>IF(คิดวิเคราะห์!Y27="","",คิดวิเคราะห์!Y27)</f>
        <v/>
      </c>
      <c r="AL27" s="191" t="str">
        <f t="shared" si="8"/>
        <v/>
      </c>
      <c r="AM27" s="174" t="str">
        <f t="shared" si="16"/>
        <v/>
      </c>
      <c r="AN27" s="231" t="str">
        <f t="shared" si="4"/>
        <v/>
      </c>
      <c r="AO27" s="200" t="str">
        <f t="shared" si="13"/>
        <v/>
      </c>
      <c r="AP27" s="233" t="str">
        <f t="shared" si="9"/>
        <v/>
      </c>
      <c r="AQ27" s="234" t="str">
        <f>IF(AP27="","",IF(นักเรียน!N26="ออก","---ย้าย---",VLOOKUP(AP27,grade3,5,TRUE)))</f>
        <v/>
      </c>
      <c r="AR27" s="235" t="str">
        <f>IF(AP27="","",IF(นักเรียน!N26="ออก","---ย้าย---",VLOOKUP(AP27,grade3,4,TRUE)))</f>
        <v/>
      </c>
      <c r="AS27" s="203"/>
    </row>
    <row r="28" spans="2:45" ht="15.75" customHeight="1">
      <c r="B28" s="178">
        <v>22</v>
      </c>
      <c r="C28" s="175" t="str">
        <f>IF(นักเรียน!C27="","",นักเรียน!C27)</f>
        <v/>
      </c>
      <c r="D28" s="858" t="str">
        <f>IF(นักเรียน!E27="","",นักเรียน!E27)</f>
        <v/>
      </c>
      <c r="E28" s="859"/>
      <c r="F28" s="179" t="str">
        <f>IF(คิดวิเคราะห์!F28="","",คิดวิเคราะห์!F28)</f>
        <v/>
      </c>
      <c r="G28" s="180" t="str">
        <f>IF(คิดวิเคราะห์!G28="","",คิดวิเคราะห์!G28)</f>
        <v/>
      </c>
      <c r="H28" s="180" t="str">
        <f>IF(คิดวิเคราะห์!H28="","",คิดวิเคราะห์!H28)</f>
        <v/>
      </c>
      <c r="I28" s="180" t="str">
        <f>IF(คิดวิเคราะห์!I28="","",คิดวิเคราะห์!I28)</f>
        <v/>
      </c>
      <c r="J28" s="191" t="str">
        <f t="shared" si="5"/>
        <v/>
      </c>
      <c r="K28" s="178" t="str">
        <f t="shared" si="10"/>
        <v/>
      </c>
      <c r="L28" s="231" t="str">
        <f t="shared" si="0"/>
        <v/>
      </c>
      <c r="M28" s="179" t="str">
        <f>IF(คิดวิเคราะห์!J28="","",คิดวิเคราะห์!J28)</f>
        <v/>
      </c>
      <c r="N28" s="180" t="str">
        <f>IF(คิดวิเคราะห์!K28="","",คิดวิเคราะห์!K28)</f>
        <v/>
      </c>
      <c r="O28" s="180" t="str">
        <f>IF(คิดวิเคราะห์!L28="","",คิดวิเคราะห์!L28)</f>
        <v/>
      </c>
      <c r="P28" s="180" t="str">
        <f>IF(คิดวิเคราะห์!M28="","",คิดวิเคราะห์!M28)</f>
        <v/>
      </c>
      <c r="Q28" s="191" t="str">
        <f t="shared" si="6"/>
        <v/>
      </c>
      <c r="R28" s="174" t="str">
        <f t="shared" si="11"/>
        <v/>
      </c>
      <c r="S28" s="231" t="str">
        <f t="shared" si="1"/>
        <v/>
      </c>
      <c r="T28" s="179" t="str">
        <f>IF(คิดวิเคราะห์!N28="","",คิดวิเคราะห์!N28)</f>
        <v/>
      </c>
      <c r="U28" s="180" t="str">
        <f>IF(คิดวิเคราะห์!O28="","",คิดวิเคราะห์!O28)</f>
        <v/>
      </c>
      <c r="V28" s="180" t="str">
        <f>IF(คิดวิเคราะห์!P28="","",คิดวิเคราะห์!P28)</f>
        <v/>
      </c>
      <c r="W28" s="180" t="str">
        <f>IF(คิดวิเคราะห์!Q28="","",คิดวิเคราะห์!Q28)</f>
        <v/>
      </c>
      <c r="X28" s="191" t="str">
        <f t="shared" si="12"/>
        <v/>
      </c>
      <c r="Y28" s="174" t="str">
        <f t="shared" si="14"/>
        <v/>
      </c>
      <c r="Z28" s="231" t="str">
        <f t="shared" si="2"/>
        <v/>
      </c>
      <c r="AA28" s="179" t="str">
        <f>IF(คิดวิเคราะห์!R28="","",คิดวิเคราะห์!R28)</f>
        <v/>
      </c>
      <c r="AB28" s="180" t="str">
        <f>IF(คิดวิเคราะห์!S28="","",คิดวิเคราะห์!S28)</f>
        <v/>
      </c>
      <c r="AC28" s="180" t="str">
        <f>IF(คิดวิเคราะห์!T28="","",คิดวิเคราะห์!T28)</f>
        <v/>
      </c>
      <c r="AD28" s="180" t="str">
        <f>IF(คิดวิเคราะห์!U28="","",คิดวิเคราะห์!U28)</f>
        <v/>
      </c>
      <c r="AE28" s="191" t="str">
        <f t="shared" si="7"/>
        <v/>
      </c>
      <c r="AF28" s="174" t="str">
        <f t="shared" si="15"/>
        <v/>
      </c>
      <c r="AG28" s="231" t="str">
        <f t="shared" si="3"/>
        <v/>
      </c>
      <c r="AH28" s="179" t="str">
        <f>IF(คิดวิเคราะห์!V28="","",คิดวิเคราะห์!V28)</f>
        <v/>
      </c>
      <c r="AI28" s="180" t="str">
        <f>IF(คิดวิเคราะห์!W28="","",คิดวิเคราะห์!W28)</f>
        <v/>
      </c>
      <c r="AJ28" s="180" t="str">
        <f>IF(คิดวิเคราะห์!X28="","",คิดวิเคราะห์!X28)</f>
        <v/>
      </c>
      <c r="AK28" s="180" t="str">
        <f>IF(คิดวิเคราะห์!Y28="","",คิดวิเคราะห์!Y28)</f>
        <v/>
      </c>
      <c r="AL28" s="191" t="str">
        <f t="shared" si="8"/>
        <v/>
      </c>
      <c r="AM28" s="174" t="str">
        <f t="shared" si="16"/>
        <v/>
      </c>
      <c r="AN28" s="231" t="str">
        <f t="shared" si="4"/>
        <v/>
      </c>
      <c r="AO28" s="200" t="str">
        <f t="shared" si="13"/>
        <v/>
      </c>
      <c r="AP28" s="233" t="str">
        <f t="shared" si="9"/>
        <v/>
      </c>
      <c r="AQ28" s="234" t="str">
        <f>IF(AP28="","",IF(นักเรียน!N27="ออก","---ย้าย---",VLOOKUP(AP28,grade3,5,TRUE)))</f>
        <v/>
      </c>
      <c r="AR28" s="235" t="str">
        <f>IF(AP28="","",IF(นักเรียน!N27="ออก","---ย้าย---",VLOOKUP(AP28,grade3,4,TRUE)))</f>
        <v/>
      </c>
      <c r="AS28" s="203"/>
    </row>
    <row r="29" spans="2:45" ht="15.75" customHeight="1">
      <c r="B29" s="178">
        <v>23</v>
      </c>
      <c r="C29" s="175" t="str">
        <f>IF(นักเรียน!C28="","",นักเรียน!C28)</f>
        <v/>
      </c>
      <c r="D29" s="858" t="str">
        <f>IF(นักเรียน!E28="","",นักเรียน!E28)</f>
        <v/>
      </c>
      <c r="E29" s="859"/>
      <c r="F29" s="179" t="str">
        <f>IF(คิดวิเคราะห์!F29="","",คิดวิเคราะห์!F29)</f>
        <v/>
      </c>
      <c r="G29" s="180" t="str">
        <f>IF(คิดวิเคราะห์!G29="","",คิดวิเคราะห์!G29)</f>
        <v/>
      </c>
      <c r="H29" s="180" t="str">
        <f>IF(คิดวิเคราะห์!H29="","",คิดวิเคราะห์!H29)</f>
        <v/>
      </c>
      <c r="I29" s="180" t="str">
        <f>IF(คิดวิเคราะห์!I29="","",คิดวิเคราะห์!I29)</f>
        <v/>
      </c>
      <c r="J29" s="191" t="str">
        <f t="shared" si="5"/>
        <v/>
      </c>
      <c r="K29" s="178" t="str">
        <f t="shared" si="10"/>
        <v/>
      </c>
      <c r="L29" s="231" t="str">
        <f t="shared" si="0"/>
        <v/>
      </c>
      <c r="M29" s="179" t="str">
        <f>IF(คิดวิเคราะห์!J29="","",คิดวิเคราะห์!J29)</f>
        <v/>
      </c>
      <c r="N29" s="180" t="str">
        <f>IF(คิดวิเคราะห์!K29="","",คิดวิเคราะห์!K29)</f>
        <v/>
      </c>
      <c r="O29" s="180" t="str">
        <f>IF(คิดวิเคราะห์!L29="","",คิดวิเคราะห์!L29)</f>
        <v/>
      </c>
      <c r="P29" s="180" t="str">
        <f>IF(คิดวิเคราะห์!M29="","",คิดวิเคราะห์!M29)</f>
        <v/>
      </c>
      <c r="Q29" s="191" t="str">
        <f t="shared" si="6"/>
        <v/>
      </c>
      <c r="R29" s="174" t="str">
        <f t="shared" si="11"/>
        <v/>
      </c>
      <c r="S29" s="231" t="str">
        <f t="shared" si="1"/>
        <v/>
      </c>
      <c r="T29" s="179" t="str">
        <f>IF(คิดวิเคราะห์!N29="","",คิดวิเคราะห์!N29)</f>
        <v/>
      </c>
      <c r="U29" s="180" t="str">
        <f>IF(คิดวิเคราะห์!O29="","",คิดวิเคราะห์!O29)</f>
        <v/>
      </c>
      <c r="V29" s="180" t="str">
        <f>IF(คิดวิเคราะห์!P29="","",คิดวิเคราะห์!P29)</f>
        <v/>
      </c>
      <c r="W29" s="180" t="str">
        <f>IF(คิดวิเคราะห์!Q29="","",คิดวิเคราะห์!Q29)</f>
        <v/>
      </c>
      <c r="X29" s="191" t="str">
        <f t="shared" si="12"/>
        <v/>
      </c>
      <c r="Y29" s="174" t="str">
        <f t="shared" si="14"/>
        <v/>
      </c>
      <c r="Z29" s="231" t="str">
        <f t="shared" si="2"/>
        <v/>
      </c>
      <c r="AA29" s="179" t="str">
        <f>IF(คิดวิเคราะห์!R29="","",คิดวิเคราะห์!R29)</f>
        <v/>
      </c>
      <c r="AB29" s="180" t="str">
        <f>IF(คิดวิเคราะห์!S29="","",คิดวิเคราะห์!S29)</f>
        <v/>
      </c>
      <c r="AC29" s="180" t="str">
        <f>IF(คิดวิเคราะห์!T29="","",คิดวิเคราะห์!T29)</f>
        <v/>
      </c>
      <c r="AD29" s="180" t="str">
        <f>IF(คิดวิเคราะห์!U29="","",คิดวิเคราะห์!U29)</f>
        <v/>
      </c>
      <c r="AE29" s="191" t="str">
        <f t="shared" si="7"/>
        <v/>
      </c>
      <c r="AF29" s="174" t="str">
        <f t="shared" si="15"/>
        <v/>
      </c>
      <c r="AG29" s="231" t="str">
        <f t="shared" si="3"/>
        <v/>
      </c>
      <c r="AH29" s="179" t="str">
        <f>IF(คิดวิเคราะห์!V29="","",คิดวิเคราะห์!V29)</f>
        <v/>
      </c>
      <c r="AI29" s="180" t="str">
        <f>IF(คิดวิเคราะห์!W29="","",คิดวิเคราะห์!W29)</f>
        <v/>
      </c>
      <c r="AJ29" s="180" t="str">
        <f>IF(คิดวิเคราะห์!X29="","",คิดวิเคราะห์!X29)</f>
        <v/>
      </c>
      <c r="AK29" s="180" t="str">
        <f>IF(คิดวิเคราะห์!Y29="","",คิดวิเคราะห์!Y29)</f>
        <v/>
      </c>
      <c r="AL29" s="191" t="str">
        <f t="shared" si="8"/>
        <v/>
      </c>
      <c r="AM29" s="174" t="str">
        <f t="shared" si="16"/>
        <v/>
      </c>
      <c r="AN29" s="231" t="str">
        <f t="shared" si="4"/>
        <v/>
      </c>
      <c r="AO29" s="200" t="str">
        <f t="shared" si="13"/>
        <v/>
      </c>
      <c r="AP29" s="233" t="str">
        <f t="shared" si="9"/>
        <v/>
      </c>
      <c r="AQ29" s="234" t="str">
        <f>IF(AP29="","",IF(นักเรียน!N28="ออก","---ย้าย---",VLOOKUP(AP29,grade3,5,TRUE)))</f>
        <v/>
      </c>
      <c r="AR29" s="235" t="str">
        <f>IF(AP29="","",IF(นักเรียน!N28="ออก","---ย้าย---",VLOOKUP(AP29,grade3,4,TRUE)))</f>
        <v/>
      </c>
      <c r="AS29" s="203"/>
    </row>
    <row r="30" spans="2:45" ht="15.75" customHeight="1">
      <c r="B30" s="178">
        <v>24</v>
      </c>
      <c r="C30" s="175" t="str">
        <f>IF(นักเรียน!C29="","",นักเรียน!C29)</f>
        <v/>
      </c>
      <c r="D30" s="858" t="str">
        <f>IF(นักเรียน!E29="","",นักเรียน!E29)</f>
        <v/>
      </c>
      <c r="E30" s="859"/>
      <c r="F30" s="179" t="str">
        <f>IF(คิดวิเคราะห์!F30="","",คิดวิเคราะห์!F30)</f>
        <v/>
      </c>
      <c r="G30" s="180" t="str">
        <f>IF(คิดวิเคราะห์!G30="","",คิดวิเคราะห์!G30)</f>
        <v/>
      </c>
      <c r="H30" s="180" t="str">
        <f>IF(คิดวิเคราะห์!H30="","",คิดวิเคราะห์!H30)</f>
        <v/>
      </c>
      <c r="I30" s="180" t="str">
        <f>IF(คิดวิเคราะห์!I30="","",คิดวิเคราะห์!I30)</f>
        <v/>
      </c>
      <c r="J30" s="191" t="str">
        <f t="shared" si="5"/>
        <v/>
      </c>
      <c r="K30" s="178" t="str">
        <f t="shared" si="10"/>
        <v/>
      </c>
      <c r="L30" s="231" t="str">
        <f t="shared" si="0"/>
        <v/>
      </c>
      <c r="M30" s="179" t="str">
        <f>IF(คิดวิเคราะห์!J30="","",คิดวิเคราะห์!J30)</f>
        <v/>
      </c>
      <c r="N30" s="180" t="str">
        <f>IF(คิดวิเคราะห์!K30="","",คิดวิเคราะห์!K30)</f>
        <v/>
      </c>
      <c r="O30" s="180" t="str">
        <f>IF(คิดวิเคราะห์!L30="","",คิดวิเคราะห์!L30)</f>
        <v/>
      </c>
      <c r="P30" s="180" t="str">
        <f>IF(คิดวิเคราะห์!M30="","",คิดวิเคราะห์!M30)</f>
        <v/>
      </c>
      <c r="Q30" s="191" t="str">
        <f t="shared" si="6"/>
        <v/>
      </c>
      <c r="R30" s="174" t="str">
        <f t="shared" si="11"/>
        <v/>
      </c>
      <c r="S30" s="231" t="str">
        <f t="shared" si="1"/>
        <v/>
      </c>
      <c r="T30" s="179" t="str">
        <f>IF(คิดวิเคราะห์!N30="","",คิดวิเคราะห์!N30)</f>
        <v/>
      </c>
      <c r="U30" s="180" t="str">
        <f>IF(คิดวิเคราะห์!O30="","",คิดวิเคราะห์!O30)</f>
        <v/>
      </c>
      <c r="V30" s="180" t="str">
        <f>IF(คิดวิเคราะห์!P30="","",คิดวิเคราะห์!P30)</f>
        <v/>
      </c>
      <c r="W30" s="180" t="str">
        <f>IF(คิดวิเคราะห์!Q30="","",คิดวิเคราะห์!Q30)</f>
        <v/>
      </c>
      <c r="X30" s="191" t="str">
        <f t="shared" si="12"/>
        <v/>
      </c>
      <c r="Y30" s="174" t="str">
        <f t="shared" si="14"/>
        <v/>
      </c>
      <c r="Z30" s="231" t="str">
        <f t="shared" si="2"/>
        <v/>
      </c>
      <c r="AA30" s="179" t="str">
        <f>IF(คิดวิเคราะห์!R30="","",คิดวิเคราะห์!R30)</f>
        <v/>
      </c>
      <c r="AB30" s="180" t="str">
        <f>IF(คิดวิเคราะห์!S30="","",คิดวิเคราะห์!S30)</f>
        <v/>
      </c>
      <c r="AC30" s="180" t="str">
        <f>IF(คิดวิเคราะห์!T30="","",คิดวิเคราะห์!T30)</f>
        <v/>
      </c>
      <c r="AD30" s="180" t="str">
        <f>IF(คิดวิเคราะห์!U30="","",คิดวิเคราะห์!U30)</f>
        <v/>
      </c>
      <c r="AE30" s="191" t="str">
        <f t="shared" si="7"/>
        <v/>
      </c>
      <c r="AF30" s="174" t="str">
        <f t="shared" si="15"/>
        <v/>
      </c>
      <c r="AG30" s="231" t="str">
        <f t="shared" si="3"/>
        <v/>
      </c>
      <c r="AH30" s="179" t="str">
        <f>IF(คิดวิเคราะห์!V30="","",คิดวิเคราะห์!V30)</f>
        <v/>
      </c>
      <c r="AI30" s="180" t="str">
        <f>IF(คิดวิเคราะห์!W30="","",คิดวิเคราะห์!W30)</f>
        <v/>
      </c>
      <c r="AJ30" s="180" t="str">
        <f>IF(คิดวิเคราะห์!X30="","",คิดวิเคราะห์!X30)</f>
        <v/>
      </c>
      <c r="AK30" s="180" t="str">
        <f>IF(คิดวิเคราะห์!Y30="","",คิดวิเคราะห์!Y30)</f>
        <v/>
      </c>
      <c r="AL30" s="191" t="str">
        <f t="shared" si="8"/>
        <v/>
      </c>
      <c r="AM30" s="174" t="str">
        <f t="shared" si="16"/>
        <v/>
      </c>
      <c r="AN30" s="231" t="str">
        <f t="shared" si="4"/>
        <v/>
      </c>
      <c r="AO30" s="200" t="str">
        <f t="shared" si="13"/>
        <v/>
      </c>
      <c r="AP30" s="233" t="str">
        <f t="shared" si="9"/>
        <v/>
      </c>
      <c r="AQ30" s="234" t="str">
        <f>IF(AP30="","",IF(นักเรียน!N29="ออก","---ย้าย---",VLOOKUP(AP30,grade3,5,TRUE)))</f>
        <v/>
      </c>
      <c r="AR30" s="235" t="str">
        <f>IF(AP30="","",IF(นักเรียน!N29="ออก","---ย้าย---",VLOOKUP(AP30,grade3,4,TRUE)))</f>
        <v/>
      </c>
      <c r="AS30" s="203"/>
    </row>
    <row r="31" spans="2:45" ht="15.75" customHeight="1">
      <c r="B31" s="174">
        <v>25</v>
      </c>
      <c r="C31" s="175" t="str">
        <f>IF(นักเรียน!C30="","",นักเรียน!C30)</f>
        <v/>
      </c>
      <c r="D31" s="858" t="str">
        <f>IF(นักเรียน!E30="","",นักเรียน!E30)</f>
        <v/>
      </c>
      <c r="E31" s="859"/>
      <c r="F31" s="179" t="str">
        <f>IF(คิดวิเคราะห์!F31="","",คิดวิเคราะห์!F31)</f>
        <v/>
      </c>
      <c r="G31" s="180" t="str">
        <f>IF(คิดวิเคราะห์!G31="","",คิดวิเคราะห์!G31)</f>
        <v/>
      </c>
      <c r="H31" s="180" t="str">
        <f>IF(คิดวิเคราะห์!H31="","",คิดวิเคราะห์!H31)</f>
        <v/>
      </c>
      <c r="I31" s="180" t="str">
        <f>IF(คิดวิเคราะห์!I31="","",คิดวิเคราะห์!I31)</f>
        <v/>
      </c>
      <c r="J31" s="191" t="str">
        <f t="shared" si="5"/>
        <v/>
      </c>
      <c r="K31" s="178" t="str">
        <f t="shared" si="10"/>
        <v/>
      </c>
      <c r="L31" s="231" t="str">
        <f t="shared" si="0"/>
        <v/>
      </c>
      <c r="M31" s="179" t="str">
        <f>IF(คิดวิเคราะห์!J31="","",คิดวิเคราะห์!J31)</f>
        <v/>
      </c>
      <c r="N31" s="180" t="str">
        <f>IF(คิดวิเคราะห์!K31="","",คิดวิเคราะห์!K31)</f>
        <v/>
      </c>
      <c r="O31" s="180" t="str">
        <f>IF(คิดวิเคราะห์!L31="","",คิดวิเคราะห์!L31)</f>
        <v/>
      </c>
      <c r="P31" s="180" t="str">
        <f>IF(คิดวิเคราะห์!M31="","",คิดวิเคราะห์!M31)</f>
        <v/>
      </c>
      <c r="Q31" s="191" t="str">
        <f t="shared" si="6"/>
        <v/>
      </c>
      <c r="R31" s="174" t="str">
        <f t="shared" si="11"/>
        <v/>
      </c>
      <c r="S31" s="231" t="str">
        <f t="shared" si="1"/>
        <v/>
      </c>
      <c r="T31" s="179" t="str">
        <f>IF(คิดวิเคราะห์!N31="","",คิดวิเคราะห์!N31)</f>
        <v/>
      </c>
      <c r="U31" s="180" t="str">
        <f>IF(คิดวิเคราะห์!O31="","",คิดวิเคราะห์!O31)</f>
        <v/>
      </c>
      <c r="V31" s="180" t="str">
        <f>IF(คิดวิเคราะห์!P31="","",คิดวิเคราะห์!P31)</f>
        <v/>
      </c>
      <c r="W31" s="180" t="str">
        <f>IF(คิดวิเคราะห์!Q31="","",คิดวิเคราะห์!Q31)</f>
        <v/>
      </c>
      <c r="X31" s="191" t="str">
        <f t="shared" si="12"/>
        <v/>
      </c>
      <c r="Y31" s="174" t="str">
        <f t="shared" si="14"/>
        <v/>
      </c>
      <c r="Z31" s="231" t="str">
        <f t="shared" si="2"/>
        <v/>
      </c>
      <c r="AA31" s="179" t="str">
        <f>IF(คิดวิเคราะห์!R31="","",คิดวิเคราะห์!R31)</f>
        <v/>
      </c>
      <c r="AB31" s="180" t="str">
        <f>IF(คิดวิเคราะห์!S31="","",คิดวิเคราะห์!S31)</f>
        <v/>
      </c>
      <c r="AC31" s="180" t="str">
        <f>IF(คิดวิเคราะห์!T31="","",คิดวิเคราะห์!T31)</f>
        <v/>
      </c>
      <c r="AD31" s="180" t="str">
        <f>IF(คิดวิเคราะห์!U31="","",คิดวิเคราะห์!U31)</f>
        <v/>
      </c>
      <c r="AE31" s="191" t="str">
        <f t="shared" si="7"/>
        <v/>
      </c>
      <c r="AF31" s="174" t="str">
        <f t="shared" si="15"/>
        <v/>
      </c>
      <c r="AG31" s="231" t="str">
        <f t="shared" si="3"/>
        <v/>
      </c>
      <c r="AH31" s="179" t="str">
        <f>IF(คิดวิเคราะห์!V31="","",คิดวิเคราะห์!V31)</f>
        <v/>
      </c>
      <c r="AI31" s="180" t="str">
        <f>IF(คิดวิเคราะห์!W31="","",คิดวิเคราะห์!W31)</f>
        <v/>
      </c>
      <c r="AJ31" s="180" t="str">
        <f>IF(คิดวิเคราะห์!X31="","",คิดวิเคราะห์!X31)</f>
        <v/>
      </c>
      <c r="AK31" s="180" t="str">
        <f>IF(คิดวิเคราะห์!Y31="","",คิดวิเคราะห์!Y31)</f>
        <v/>
      </c>
      <c r="AL31" s="191" t="str">
        <f t="shared" si="8"/>
        <v/>
      </c>
      <c r="AM31" s="174" t="str">
        <f t="shared" si="16"/>
        <v/>
      </c>
      <c r="AN31" s="231" t="str">
        <f t="shared" si="4"/>
        <v/>
      </c>
      <c r="AO31" s="200" t="str">
        <f t="shared" si="13"/>
        <v/>
      </c>
      <c r="AP31" s="233" t="str">
        <f t="shared" si="9"/>
        <v/>
      </c>
      <c r="AQ31" s="234" t="str">
        <f>IF(AP31="","",IF(นักเรียน!N30="ออก","---ย้าย---",VLOOKUP(AP31,grade3,5,TRUE)))</f>
        <v/>
      </c>
      <c r="AR31" s="235" t="str">
        <f>IF(AP31="","",IF(นักเรียน!N30="ออก","---ย้าย---",VLOOKUP(AP31,grade3,4,TRUE)))</f>
        <v/>
      </c>
      <c r="AS31" s="203"/>
    </row>
    <row r="32" spans="2:45" ht="15.75" customHeight="1">
      <c r="B32" s="178">
        <v>26</v>
      </c>
      <c r="C32" s="175" t="str">
        <f>IF(นักเรียน!C31="","",นักเรียน!C31)</f>
        <v/>
      </c>
      <c r="D32" s="858" t="str">
        <f>IF(นักเรียน!E31="","",นักเรียน!E31)</f>
        <v/>
      </c>
      <c r="E32" s="859"/>
      <c r="F32" s="179" t="str">
        <f>IF(คิดวิเคราะห์!F32="","",คิดวิเคราะห์!F32)</f>
        <v/>
      </c>
      <c r="G32" s="180" t="str">
        <f>IF(คิดวิเคราะห์!G32="","",คิดวิเคราะห์!G32)</f>
        <v/>
      </c>
      <c r="H32" s="180" t="str">
        <f>IF(คิดวิเคราะห์!H32="","",คิดวิเคราะห์!H32)</f>
        <v/>
      </c>
      <c r="I32" s="180" t="str">
        <f>IF(คิดวิเคราะห์!I32="","",คิดวิเคราะห์!I32)</f>
        <v/>
      </c>
      <c r="J32" s="191" t="str">
        <f t="shared" si="5"/>
        <v/>
      </c>
      <c r="K32" s="178" t="str">
        <f t="shared" si="10"/>
        <v/>
      </c>
      <c r="L32" s="231" t="str">
        <f t="shared" si="0"/>
        <v/>
      </c>
      <c r="M32" s="179" t="str">
        <f>IF(คิดวิเคราะห์!J32="","",คิดวิเคราะห์!J32)</f>
        <v/>
      </c>
      <c r="N32" s="180" t="str">
        <f>IF(คิดวิเคราะห์!K32="","",คิดวิเคราะห์!K32)</f>
        <v/>
      </c>
      <c r="O32" s="180" t="str">
        <f>IF(คิดวิเคราะห์!L32="","",คิดวิเคราะห์!L32)</f>
        <v/>
      </c>
      <c r="P32" s="180" t="str">
        <f>IF(คิดวิเคราะห์!M32="","",คิดวิเคราะห์!M32)</f>
        <v/>
      </c>
      <c r="Q32" s="191" t="str">
        <f t="shared" si="6"/>
        <v/>
      </c>
      <c r="R32" s="174" t="str">
        <f t="shared" si="11"/>
        <v/>
      </c>
      <c r="S32" s="231" t="str">
        <f t="shared" si="1"/>
        <v/>
      </c>
      <c r="T32" s="179" t="str">
        <f>IF(คิดวิเคราะห์!N32="","",คิดวิเคราะห์!N32)</f>
        <v/>
      </c>
      <c r="U32" s="180" t="str">
        <f>IF(คิดวิเคราะห์!O32="","",คิดวิเคราะห์!O32)</f>
        <v/>
      </c>
      <c r="V32" s="180" t="str">
        <f>IF(คิดวิเคราะห์!P32="","",คิดวิเคราะห์!P32)</f>
        <v/>
      </c>
      <c r="W32" s="180" t="str">
        <f>IF(คิดวิเคราะห์!Q32="","",คิดวิเคราะห์!Q32)</f>
        <v/>
      </c>
      <c r="X32" s="191" t="str">
        <f t="shared" si="12"/>
        <v/>
      </c>
      <c r="Y32" s="174" t="str">
        <f t="shared" si="14"/>
        <v/>
      </c>
      <c r="Z32" s="231" t="str">
        <f t="shared" si="2"/>
        <v/>
      </c>
      <c r="AA32" s="179" t="str">
        <f>IF(คิดวิเคราะห์!R32="","",คิดวิเคราะห์!R32)</f>
        <v/>
      </c>
      <c r="AB32" s="180" t="str">
        <f>IF(คิดวิเคราะห์!S32="","",คิดวิเคราะห์!S32)</f>
        <v/>
      </c>
      <c r="AC32" s="180" t="str">
        <f>IF(คิดวิเคราะห์!T32="","",คิดวิเคราะห์!T32)</f>
        <v/>
      </c>
      <c r="AD32" s="180" t="str">
        <f>IF(คิดวิเคราะห์!U32="","",คิดวิเคราะห์!U32)</f>
        <v/>
      </c>
      <c r="AE32" s="191" t="str">
        <f t="shared" si="7"/>
        <v/>
      </c>
      <c r="AF32" s="174" t="str">
        <f t="shared" si="15"/>
        <v/>
      </c>
      <c r="AG32" s="231" t="str">
        <f t="shared" si="3"/>
        <v/>
      </c>
      <c r="AH32" s="179" t="str">
        <f>IF(คิดวิเคราะห์!V32="","",คิดวิเคราะห์!V32)</f>
        <v/>
      </c>
      <c r="AI32" s="180" t="str">
        <f>IF(คิดวิเคราะห์!W32="","",คิดวิเคราะห์!W32)</f>
        <v/>
      </c>
      <c r="AJ32" s="180" t="str">
        <f>IF(คิดวิเคราะห์!X32="","",คิดวิเคราะห์!X32)</f>
        <v/>
      </c>
      <c r="AK32" s="180" t="str">
        <f>IF(คิดวิเคราะห์!Y32="","",คิดวิเคราะห์!Y32)</f>
        <v/>
      </c>
      <c r="AL32" s="191" t="str">
        <f t="shared" si="8"/>
        <v/>
      </c>
      <c r="AM32" s="174" t="str">
        <f t="shared" si="16"/>
        <v/>
      </c>
      <c r="AN32" s="231" t="str">
        <f t="shared" si="4"/>
        <v/>
      </c>
      <c r="AO32" s="200" t="str">
        <f t="shared" si="13"/>
        <v/>
      </c>
      <c r="AP32" s="233" t="str">
        <f t="shared" si="9"/>
        <v/>
      </c>
      <c r="AQ32" s="234" t="str">
        <f>IF(AP32="","",IF(นักเรียน!N31="ออก","---ย้าย---",VLOOKUP(AP32,grade3,5,TRUE)))</f>
        <v/>
      </c>
      <c r="AR32" s="235" t="str">
        <f>IF(AP32="","",IF(นักเรียน!N31="ออก","---ย้าย---",VLOOKUP(AP32,grade3,4,TRUE)))</f>
        <v/>
      </c>
      <c r="AS32" s="203"/>
    </row>
    <row r="33" spans="2:45" ht="15.75" customHeight="1">
      <c r="B33" s="178">
        <v>27</v>
      </c>
      <c r="C33" s="175" t="str">
        <f>IF(นักเรียน!C32="","",นักเรียน!C32)</f>
        <v/>
      </c>
      <c r="D33" s="858" t="str">
        <f>IF(นักเรียน!E32="","",นักเรียน!E32)</f>
        <v/>
      </c>
      <c r="E33" s="859"/>
      <c r="F33" s="179" t="str">
        <f>IF(คิดวิเคราะห์!F33="","",คิดวิเคราะห์!F33)</f>
        <v/>
      </c>
      <c r="G33" s="180" t="str">
        <f>IF(คิดวิเคราะห์!G33="","",คิดวิเคราะห์!G33)</f>
        <v/>
      </c>
      <c r="H33" s="180" t="str">
        <f>IF(คิดวิเคราะห์!H33="","",คิดวิเคราะห์!H33)</f>
        <v/>
      </c>
      <c r="I33" s="180" t="str">
        <f>IF(คิดวิเคราะห์!I33="","",คิดวิเคราะห์!I33)</f>
        <v/>
      </c>
      <c r="J33" s="191" t="str">
        <f t="shared" si="5"/>
        <v/>
      </c>
      <c r="K33" s="178" t="str">
        <f t="shared" si="10"/>
        <v/>
      </c>
      <c r="L33" s="231" t="str">
        <f t="shared" si="0"/>
        <v/>
      </c>
      <c r="M33" s="179" t="str">
        <f>IF(คิดวิเคราะห์!J33="","",คิดวิเคราะห์!J33)</f>
        <v/>
      </c>
      <c r="N33" s="180" t="str">
        <f>IF(คิดวิเคราะห์!K33="","",คิดวิเคราะห์!K33)</f>
        <v/>
      </c>
      <c r="O33" s="180" t="str">
        <f>IF(คิดวิเคราะห์!L33="","",คิดวิเคราะห์!L33)</f>
        <v/>
      </c>
      <c r="P33" s="180" t="str">
        <f>IF(คิดวิเคราะห์!M33="","",คิดวิเคราะห์!M33)</f>
        <v/>
      </c>
      <c r="Q33" s="191" t="str">
        <f t="shared" si="6"/>
        <v/>
      </c>
      <c r="R33" s="174" t="str">
        <f t="shared" si="11"/>
        <v/>
      </c>
      <c r="S33" s="231" t="str">
        <f t="shared" si="1"/>
        <v/>
      </c>
      <c r="T33" s="179" t="str">
        <f>IF(คิดวิเคราะห์!N33="","",คิดวิเคราะห์!N33)</f>
        <v/>
      </c>
      <c r="U33" s="180" t="str">
        <f>IF(คิดวิเคราะห์!O33="","",คิดวิเคราะห์!O33)</f>
        <v/>
      </c>
      <c r="V33" s="180" t="str">
        <f>IF(คิดวิเคราะห์!P33="","",คิดวิเคราะห์!P33)</f>
        <v/>
      </c>
      <c r="W33" s="180" t="str">
        <f>IF(คิดวิเคราะห์!Q33="","",คิดวิเคราะห์!Q33)</f>
        <v/>
      </c>
      <c r="X33" s="191" t="str">
        <f t="shared" si="12"/>
        <v/>
      </c>
      <c r="Y33" s="174" t="str">
        <f t="shared" si="14"/>
        <v/>
      </c>
      <c r="Z33" s="231" t="str">
        <f t="shared" si="2"/>
        <v/>
      </c>
      <c r="AA33" s="179" t="str">
        <f>IF(คิดวิเคราะห์!R33="","",คิดวิเคราะห์!R33)</f>
        <v/>
      </c>
      <c r="AB33" s="180" t="str">
        <f>IF(คิดวิเคราะห์!S33="","",คิดวิเคราะห์!S33)</f>
        <v/>
      </c>
      <c r="AC33" s="180" t="str">
        <f>IF(คิดวิเคราะห์!T33="","",คิดวิเคราะห์!T33)</f>
        <v/>
      </c>
      <c r="AD33" s="180" t="str">
        <f>IF(คิดวิเคราะห์!U33="","",คิดวิเคราะห์!U33)</f>
        <v/>
      </c>
      <c r="AE33" s="191" t="str">
        <f t="shared" si="7"/>
        <v/>
      </c>
      <c r="AF33" s="174" t="str">
        <f t="shared" si="15"/>
        <v/>
      </c>
      <c r="AG33" s="231" t="str">
        <f t="shared" si="3"/>
        <v/>
      </c>
      <c r="AH33" s="179" t="str">
        <f>IF(คิดวิเคราะห์!V33="","",คิดวิเคราะห์!V33)</f>
        <v/>
      </c>
      <c r="AI33" s="180" t="str">
        <f>IF(คิดวิเคราะห์!W33="","",คิดวิเคราะห์!W33)</f>
        <v/>
      </c>
      <c r="AJ33" s="180" t="str">
        <f>IF(คิดวิเคราะห์!X33="","",คิดวิเคราะห์!X33)</f>
        <v/>
      </c>
      <c r="AK33" s="180" t="str">
        <f>IF(คิดวิเคราะห์!Y33="","",คิดวิเคราะห์!Y33)</f>
        <v/>
      </c>
      <c r="AL33" s="191" t="str">
        <f t="shared" si="8"/>
        <v/>
      </c>
      <c r="AM33" s="174" t="str">
        <f t="shared" si="16"/>
        <v/>
      </c>
      <c r="AN33" s="231" t="str">
        <f t="shared" si="4"/>
        <v/>
      </c>
      <c r="AO33" s="200" t="str">
        <f t="shared" si="13"/>
        <v/>
      </c>
      <c r="AP33" s="233" t="str">
        <f t="shared" si="9"/>
        <v/>
      </c>
      <c r="AQ33" s="234" t="str">
        <f>IF(AP33="","",IF(นักเรียน!N32="ออก","---ย้าย---",VLOOKUP(AP33,grade3,5,TRUE)))</f>
        <v/>
      </c>
      <c r="AR33" s="235" t="str">
        <f>IF(AP33="","",IF(นักเรียน!N32="ออก","---ย้าย---",VLOOKUP(AP33,grade3,4,TRUE)))</f>
        <v/>
      </c>
      <c r="AS33" s="203"/>
    </row>
    <row r="34" spans="2:45" ht="15.75" customHeight="1">
      <c r="B34" s="178">
        <v>28</v>
      </c>
      <c r="C34" s="175" t="str">
        <f>IF(นักเรียน!C33="","",นักเรียน!C33)</f>
        <v/>
      </c>
      <c r="D34" s="858" t="str">
        <f>IF(นักเรียน!E33="","",นักเรียน!E33)</f>
        <v/>
      </c>
      <c r="E34" s="859"/>
      <c r="F34" s="179" t="str">
        <f>IF(คิดวิเคราะห์!F34="","",คิดวิเคราะห์!F34)</f>
        <v/>
      </c>
      <c r="G34" s="180" t="str">
        <f>IF(คิดวิเคราะห์!G34="","",คิดวิเคราะห์!G34)</f>
        <v/>
      </c>
      <c r="H34" s="180" t="str">
        <f>IF(คิดวิเคราะห์!H34="","",คิดวิเคราะห์!H34)</f>
        <v/>
      </c>
      <c r="I34" s="180" t="str">
        <f>IF(คิดวิเคราะห์!I34="","",คิดวิเคราะห์!I34)</f>
        <v/>
      </c>
      <c r="J34" s="191" t="str">
        <f t="shared" si="5"/>
        <v/>
      </c>
      <c r="K34" s="178" t="str">
        <f t="shared" si="10"/>
        <v/>
      </c>
      <c r="L34" s="231" t="str">
        <f t="shared" si="0"/>
        <v/>
      </c>
      <c r="M34" s="179" t="str">
        <f>IF(คิดวิเคราะห์!J34="","",คิดวิเคราะห์!J34)</f>
        <v/>
      </c>
      <c r="N34" s="180" t="str">
        <f>IF(คิดวิเคราะห์!K34="","",คิดวิเคราะห์!K34)</f>
        <v/>
      </c>
      <c r="O34" s="180" t="str">
        <f>IF(คิดวิเคราะห์!L34="","",คิดวิเคราะห์!L34)</f>
        <v/>
      </c>
      <c r="P34" s="180" t="str">
        <f>IF(คิดวิเคราะห์!M34="","",คิดวิเคราะห์!M34)</f>
        <v/>
      </c>
      <c r="Q34" s="191" t="str">
        <f t="shared" si="6"/>
        <v/>
      </c>
      <c r="R34" s="174" t="str">
        <f t="shared" si="11"/>
        <v/>
      </c>
      <c r="S34" s="231" t="str">
        <f t="shared" si="1"/>
        <v/>
      </c>
      <c r="T34" s="179" t="str">
        <f>IF(คิดวิเคราะห์!N34="","",คิดวิเคราะห์!N34)</f>
        <v/>
      </c>
      <c r="U34" s="180" t="str">
        <f>IF(คิดวิเคราะห์!O34="","",คิดวิเคราะห์!O34)</f>
        <v/>
      </c>
      <c r="V34" s="180" t="str">
        <f>IF(คิดวิเคราะห์!P34="","",คิดวิเคราะห์!P34)</f>
        <v/>
      </c>
      <c r="W34" s="180" t="str">
        <f>IF(คิดวิเคราะห์!Q34="","",คิดวิเคราะห์!Q34)</f>
        <v/>
      </c>
      <c r="X34" s="191" t="str">
        <f t="shared" si="12"/>
        <v/>
      </c>
      <c r="Y34" s="174" t="str">
        <f t="shared" si="14"/>
        <v/>
      </c>
      <c r="Z34" s="231" t="str">
        <f t="shared" si="2"/>
        <v/>
      </c>
      <c r="AA34" s="179" t="str">
        <f>IF(คิดวิเคราะห์!R34="","",คิดวิเคราะห์!R34)</f>
        <v/>
      </c>
      <c r="AB34" s="180" t="str">
        <f>IF(คิดวิเคราะห์!S34="","",คิดวิเคราะห์!S34)</f>
        <v/>
      </c>
      <c r="AC34" s="180" t="str">
        <f>IF(คิดวิเคราะห์!T34="","",คิดวิเคราะห์!T34)</f>
        <v/>
      </c>
      <c r="AD34" s="180" t="str">
        <f>IF(คิดวิเคราะห์!U34="","",คิดวิเคราะห์!U34)</f>
        <v/>
      </c>
      <c r="AE34" s="191" t="str">
        <f t="shared" si="7"/>
        <v/>
      </c>
      <c r="AF34" s="174" t="str">
        <f t="shared" si="15"/>
        <v/>
      </c>
      <c r="AG34" s="231" t="str">
        <f t="shared" si="3"/>
        <v/>
      </c>
      <c r="AH34" s="179" t="str">
        <f>IF(คิดวิเคราะห์!V34="","",คิดวิเคราะห์!V34)</f>
        <v/>
      </c>
      <c r="AI34" s="180" t="str">
        <f>IF(คิดวิเคราะห์!W34="","",คิดวิเคราะห์!W34)</f>
        <v/>
      </c>
      <c r="AJ34" s="180" t="str">
        <f>IF(คิดวิเคราะห์!X34="","",คิดวิเคราะห์!X34)</f>
        <v/>
      </c>
      <c r="AK34" s="180" t="str">
        <f>IF(คิดวิเคราะห์!Y34="","",คิดวิเคราะห์!Y34)</f>
        <v/>
      </c>
      <c r="AL34" s="191" t="str">
        <f t="shared" si="8"/>
        <v/>
      </c>
      <c r="AM34" s="174" t="str">
        <f t="shared" si="16"/>
        <v/>
      </c>
      <c r="AN34" s="231" t="str">
        <f t="shared" si="4"/>
        <v/>
      </c>
      <c r="AO34" s="200" t="str">
        <f t="shared" si="13"/>
        <v/>
      </c>
      <c r="AP34" s="233" t="str">
        <f t="shared" si="9"/>
        <v/>
      </c>
      <c r="AQ34" s="234" t="str">
        <f>IF(AP34="","",IF(นักเรียน!N33="ออก","---ย้าย---",VLOOKUP(AP34,grade3,5,TRUE)))</f>
        <v/>
      </c>
      <c r="AR34" s="235" t="str">
        <f>IF(AP34="","",IF(นักเรียน!N33="ออก","---ย้าย---",VLOOKUP(AP34,grade3,4,TRUE)))</f>
        <v/>
      </c>
      <c r="AS34" s="203"/>
    </row>
    <row r="35" spans="2:45" ht="15.75" customHeight="1">
      <c r="B35" s="174">
        <v>29</v>
      </c>
      <c r="C35" s="175" t="str">
        <f>IF(นักเรียน!C34="","",นักเรียน!C34)</f>
        <v/>
      </c>
      <c r="D35" s="858" t="str">
        <f>IF(นักเรียน!E34="","",นักเรียน!E34)</f>
        <v/>
      </c>
      <c r="E35" s="859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>
      <c r="B36" s="178">
        <v>30</v>
      </c>
      <c r="C36" s="175" t="str">
        <f>IF(นักเรียน!C35="","",นักเรียน!C35)</f>
        <v/>
      </c>
      <c r="D36" s="858" t="str">
        <f>IF(นักเรียน!E35="","",นักเรียน!E35)</f>
        <v/>
      </c>
      <c r="E36" s="859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>
      <c r="B37" s="178">
        <v>31</v>
      </c>
      <c r="C37" s="175" t="str">
        <f>IF(นักเรียน!C36="","",นักเรียน!C36)</f>
        <v/>
      </c>
      <c r="D37" s="858" t="str">
        <f>IF(นักเรียน!E36="","",นักเรียน!E36)</f>
        <v/>
      </c>
      <c r="E37" s="859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>
      <c r="B38" s="178">
        <v>32</v>
      </c>
      <c r="C38" s="175" t="str">
        <f>IF(นักเรียน!C37="","",นักเรียน!C37)</f>
        <v/>
      </c>
      <c r="D38" s="858" t="str">
        <f>IF(นักเรียน!E37="","",นักเรียน!E37)</f>
        <v/>
      </c>
      <c r="E38" s="859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>
      <c r="B39" s="178">
        <v>33</v>
      </c>
      <c r="C39" s="175" t="str">
        <f>IF(นักเรียน!C38="","",นักเรียน!C38)</f>
        <v/>
      </c>
      <c r="D39" s="858" t="str">
        <f>IF(นักเรียน!E38="","",นักเรียน!E38)</f>
        <v/>
      </c>
      <c r="E39" s="859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>
      <c r="B40" s="178">
        <v>34</v>
      </c>
      <c r="C40" s="175" t="str">
        <f>IF(นักเรียน!C39="","",นักเรียน!C39)</f>
        <v/>
      </c>
      <c r="D40" s="858" t="str">
        <f>IF(นักเรียน!E39="","",นักเรียน!E39)</f>
        <v/>
      </c>
      <c r="E40" s="859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>
      <c r="B41" s="178">
        <v>35</v>
      </c>
      <c r="C41" s="175" t="str">
        <f>IF(นักเรียน!C40="","",นักเรียน!C40)</f>
        <v/>
      </c>
      <c r="D41" s="858" t="str">
        <f>IF(นักเรียน!E40="","",นักเรียน!E40)</f>
        <v/>
      </c>
      <c r="E41" s="859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>
      <c r="B42" s="178">
        <v>36</v>
      </c>
      <c r="C42" s="175" t="str">
        <f>IF(นักเรียน!C41="","",นักเรียน!C41)</f>
        <v/>
      </c>
      <c r="D42" s="858" t="str">
        <f>IF(นักเรียน!E41="","",นักเรียน!E41)</f>
        <v/>
      </c>
      <c r="E42" s="859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>
      <c r="B43" s="178">
        <v>37</v>
      </c>
      <c r="C43" s="175" t="str">
        <f>IF(นักเรียน!C42="","",นักเรียน!C42)</f>
        <v/>
      </c>
      <c r="D43" s="858" t="str">
        <f>IF(นักเรียน!E42="","",นักเรียน!E42)</f>
        <v/>
      </c>
      <c r="E43" s="859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>
      <c r="B44" s="178">
        <v>38</v>
      </c>
      <c r="C44" s="175" t="str">
        <f>IF(นักเรียน!C43="","",นักเรียน!C43)</f>
        <v/>
      </c>
      <c r="D44" s="858" t="str">
        <f>IF(นักเรียน!E43="","",นักเรียน!E43)</f>
        <v/>
      </c>
      <c r="E44" s="859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>
      <c r="B45" s="178">
        <v>39</v>
      </c>
      <c r="C45" s="175" t="str">
        <f>IF(นักเรียน!C44="","",นักเรียน!C44)</f>
        <v/>
      </c>
      <c r="D45" s="858" t="str">
        <f>IF(นักเรียน!E44="","",นักเรียน!E44)</f>
        <v/>
      </c>
      <c r="E45" s="859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>
      <c r="B46" s="178">
        <v>40</v>
      </c>
      <c r="C46" s="175" t="str">
        <f>IF(นักเรียน!C45="","",นักเรียน!C45)</f>
        <v/>
      </c>
      <c r="D46" s="858" t="str">
        <f>IF(นักเรียน!E45="","",นักเรียน!E45)</f>
        <v/>
      </c>
      <c r="E46" s="859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>
      <c r="B47" s="178">
        <v>41</v>
      </c>
      <c r="C47" s="175" t="str">
        <f>IF(นักเรียน!C46="","",นักเรียน!C46)</f>
        <v/>
      </c>
      <c r="D47" s="858" t="str">
        <f>IF(นักเรียน!E46="","",นักเรียน!E46)</f>
        <v/>
      </c>
      <c r="E47" s="859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>
      <c r="B48" s="178">
        <v>42</v>
      </c>
      <c r="C48" s="175" t="str">
        <f>IF(นักเรียน!C47="","",นักเรียน!C47)</f>
        <v/>
      </c>
      <c r="D48" s="858" t="str">
        <f>IF(นักเรียน!E47="","",นักเรียน!E47)</f>
        <v/>
      </c>
      <c r="E48" s="859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>
      <c r="B49" s="178">
        <v>43</v>
      </c>
      <c r="C49" s="175" t="str">
        <f>IF(นักเรียน!C48="","",นักเรียน!C48)</f>
        <v/>
      </c>
      <c r="D49" s="858" t="str">
        <f>IF(นักเรียน!E48="","",นักเรียน!E48)</f>
        <v/>
      </c>
      <c r="E49" s="859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>
      <c r="B50" s="178">
        <v>44</v>
      </c>
      <c r="C50" s="175" t="str">
        <f>IF(นักเรียน!C49="","",นักเรียน!C49)</f>
        <v/>
      </c>
      <c r="D50" s="858" t="str">
        <f>IF(นักเรียน!E49="","",นักเรียน!E49)</f>
        <v/>
      </c>
      <c r="E50" s="859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>
      <c r="B51" s="178">
        <v>45</v>
      </c>
      <c r="C51" s="175" t="str">
        <f>IF(นักเรียน!C50="","",นักเรียน!C50)</f>
        <v/>
      </c>
      <c r="D51" s="858" t="str">
        <f>IF(นักเรียน!E50="","",นักเรียน!E50)</f>
        <v/>
      </c>
      <c r="E51" s="859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>
      <c r="B52" s="178">
        <v>46</v>
      </c>
      <c r="C52" s="175" t="str">
        <f>IF(นักเรียน!C51="","",นักเรียน!C51)</f>
        <v/>
      </c>
      <c r="D52" s="858" t="str">
        <f>IF(นักเรียน!E51="","",นักเรียน!E51)</f>
        <v/>
      </c>
      <c r="E52" s="859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>
      <c r="B53" s="178">
        <v>47</v>
      </c>
      <c r="C53" s="175" t="str">
        <f>IF(นักเรียน!C52="","",นักเรียน!C52)</f>
        <v/>
      </c>
      <c r="D53" s="858" t="str">
        <f>IF(นักเรียน!E52="","",นักเรียน!E52)</f>
        <v/>
      </c>
      <c r="E53" s="859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>
      <c r="B54" s="178">
        <v>48</v>
      </c>
      <c r="C54" s="175" t="str">
        <f>IF(นักเรียน!C53="","",นักเรียน!C53)</f>
        <v/>
      </c>
      <c r="D54" s="858" t="str">
        <f>IF(นักเรียน!E53="","",นักเรียน!E53)</f>
        <v/>
      </c>
      <c r="E54" s="859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>
      <c r="B55" s="178">
        <v>49</v>
      </c>
      <c r="C55" s="175" t="str">
        <f>IF(นักเรียน!C54="","",นักเรียน!C54)</f>
        <v/>
      </c>
      <c r="D55" s="858" t="str">
        <f>IF(นักเรียน!E54="","",นักเรียน!E54)</f>
        <v/>
      </c>
      <c r="E55" s="859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>
      <c r="B56" s="178">
        <v>50</v>
      </c>
      <c r="C56" s="227" t="str">
        <f>IF(นักเรียน!C55="","",นักเรียน!C55)</f>
        <v/>
      </c>
      <c r="D56" s="858" t="str">
        <f>IF(นักเรียน!E55="","",นักเรียน!E55)</f>
        <v/>
      </c>
      <c r="E56" s="859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9" activePane="bottomRight" state="frozen"/>
      <selection pane="topRight"/>
      <selection pane="bottomLeft"/>
      <selection pane="bottomRight" activeCell="F25" sqref="F25:U25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>
      <c r="F1" s="167" t="s">
        <v>552</v>
      </c>
    </row>
    <row r="2" spans="2:27" ht="18" customHeight="1">
      <c r="B2" s="843" t="s">
        <v>279</v>
      </c>
      <c r="C2" s="843" t="s">
        <v>379</v>
      </c>
      <c r="D2" s="845" t="s">
        <v>380</v>
      </c>
      <c r="E2" s="204"/>
      <c r="F2" s="934" t="s">
        <v>553</v>
      </c>
      <c r="G2" s="935"/>
      <c r="H2" s="935"/>
      <c r="I2" s="935"/>
      <c r="J2" s="935"/>
      <c r="K2" s="935"/>
      <c r="L2" s="935"/>
      <c r="M2" s="935"/>
      <c r="N2" s="935"/>
      <c r="O2" s="935"/>
      <c r="P2" s="935"/>
      <c r="Q2" s="935"/>
      <c r="R2" s="935"/>
      <c r="S2" s="936"/>
      <c r="T2" s="851" t="str">
        <f>F2</f>
        <v>ผลการประเมินสมรรถนะสำคัญของผู้เรียน</v>
      </c>
      <c r="U2" s="902"/>
      <c r="V2" s="902"/>
      <c r="W2" s="902"/>
      <c r="X2" s="902"/>
      <c r="Y2" s="902"/>
      <c r="Z2" s="904"/>
      <c r="AA2" s="860" t="s">
        <v>384</v>
      </c>
    </row>
    <row r="3" spans="2:27" s="166" customFormat="1" ht="18" customHeight="1">
      <c r="B3" s="843"/>
      <c r="C3" s="843"/>
      <c r="D3" s="845"/>
      <c r="E3" s="169" t="s">
        <v>554</v>
      </c>
      <c r="F3" s="913">
        <v>1</v>
      </c>
      <c r="G3" s="863"/>
      <c r="H3" s="863"/>
      <c r="I3" s="863"/>
      <c r="J3" s="863">
        <v>2</v>
      </c>
      <c r="K3" s="863"/>
      <c r="L3" s="863">
        <v>3</v>
      </c>
      <c r="M3" s="863"/>
      <c r="N3" s="863">
        <v>4</v>
      </c>
      <c r="O3" s="863"/>
      <c r="P3" s="863"/>
      <c r="Q3" s="863"/>
      <c r="R3" s="863"/>
      <c r="S3" s="863"/>
      <c r="T3" s="863">
        <v>5</v>
      </c>
      <c r="U3" s="863"/>
      <c r="V3" s="930" t="s">
        <v>488</v>
      </c>
      <c r="W3" s="932" t="s">
        <v>521</v>
      </c>
      <c r="X3" s="865" t="s">
        <v>355</v>
      </c>
      <c r="Y3" s="868" t="s">
        <v>536</v>
      </c>
      <c r="Z3" s="871" t="s">
        <v>537</v>
      </c>
      <c r="AA3" s="861"/>
    </row>
    <row r="4" spans="2:27" ht="18" customHeight="1">
      <c r="B4" s="843"/>
      <c r="C4" s="843"/>
      <c r="D4" s="846"/>
      <c r="E4" s="169" t="s">
        <v>555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31"/>
      <c r="W4" s="933"/>
      <c r="X4" s="866"/>
      <c r="Y4" s="869"/>
      <c r="Z4" s="872"/>
      <c r="AA4" s="861"/>
    </row>
    <row r="5" spans="2:27" ht="18" customHeight="1">
      <c r="B5" s="844"/>
      <c r="C5" s="844"/>
      <c r="D5" s="847"/>
      <c r="E5" s="208" t="s">
        <v>498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67"/>
      <c r="Y5" s="870"/>
      <c r="Z5" s="873"/>
      <c r="AA5" s="862"/>
    </row>
    <row r="6" spans="2:27" ht="15.75" customHeight="1">
      <c r="B6" s="174">
        <v>1</v>
      </c>
      <c r="C6" s="175" t="str">
        <f>IF(นักเรียน!C6="","",นักเรียน!C6)</f>
        <v>1526</v>
      </c>
      <c r="D6" s="874" t="str">
        <f>IF(นักเรียน!E6="","",นักเรียน!E6)</f>
        <v>เด็กชายจิรทีปต์  พวงมาลา</v>
      </c>
      <c r="E6" s="875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>
      <c r="B7" s="178">
        <v>2</v>
      </c>
      <c r="C7" s="175" t="str">
        <f>IF(นักเรียน!C7="","",นักเรียน!C7)</f>
        <v>1527</v>
      </c>
      <c r="D7" s="858" t="str">
        <f>IF(นักเรียน!E7="","",นักเรียน!E7)</f>
        <v>เด็กชายพีระศิลป์  นรสิงห์</v>
      </c>
      <c r="E7" s="859"/>
      <c r="F7" s="211">
        <v>2</v>
      </c>
      <c r="G7" s="212">
        <v>3</v>
      </c>
      <c r="H7" s="212">
        <v>2</v>
      </c>
      <c r="I7" s="212">
        <v>3</v>
      </c>
      <c r="J7" s="212">
        <v>2</v>
      </c>
      <c r="K7" s="212">
        <v>3</v>
      </c>
      <c r="L7" s="212">
        <v>2</v>
      </c>
      <c r="M7" s="212">
        <v>3</v>
      </c>
      <c r="N7" s="212">
        <v>2</v>
      </c>
      <c r="O7" s="212">
        <v>3</v>
      </c>
      <c r="P7" s="212">
        <v>2</v>
      </c>
      <c r="Q7" s="212">
        <v>3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40</v>
      </c>
      <c r="W7" s="216">
        <f t="shared" ref="W7:W55" si="1">IF(V7="","",ROUND(V7/$V$5*$W$5,0))</f>
        <v>83</v>
      </c>
      <c r="X7" s="217">
        <f>IF(W7="","",IF(นักเรียน!N7="ออก","---ย้าย---",VLOOKUP(W7,gradecompet,5,TRUE)))</f>
        <v>3</v>
      </c>
      <c r="Y7" s="218" t="str">
        <f>IF(W7="","",IF(นักเรียน!N7="ออก","---ย้าย---",VLOOKUP(W7,gradecompet,4,TRUE)))</f>
        <v>ดีเยี่ยม</v>
      </c>
      <c r="Z7" s="221"/>
      <c r="AA7" s="222"/>
    </row>
    <row r="8" spans="2:27" ht="15.75" customHeight="1">
      <c r="B8" s="178">
        <v>3</v>
      </c>
      <c r="C8" s="175" t="str">
        <f>IF(นักเรียน!C8="","",นักเรียน!C8)</f>
        <v>1528</v>
      </c>
      <c r="D8" s="858" t="str">
        <f>IF(นักเรียน!E8="","",นักเรียน!E8)</f>
        <v>เด็กชายภูผา  เศษจำปา</v>
      </c>
      <c r="E8" s="859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>
      <c r="B9" s="178">
        <v>4</v>
      </c>
      <c r="C9" s="175" t="str">
        <f>IF(นักเรียน!C9="","",นักเรียน!C9)</f>
        <v>1529</v>
      </c>
      <c r="D9" s="858" t="str">
        <f>IF(นักเรียน!E9="","",นักเรียน!E9)</f>
        <v>เด็กชายภูมิพันธ์  สมพงษ์</v>
      </c>
      <c r="E9" s="859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>
      <c r="B10" s="174">
        <v>5</v>
      </c>
      <c r="C10" s="175" t="str">
        <f>IF(นักเรียน!C10="","",นักเรียน!C10)</f>
        <v>1530</v>
      </c>
      <c r="D10" s="858" t="str">
        <f>IF(นักเรียน!E10="","",นักเรียน!E10)</f>
        <v>เด็กชายอดุลยวัฒน์  สอนนาง</v>
      </c>
      <c r="E10" s="859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>
      <c r="B11" s="178">
        <v>6</v>
      </c>
      <c r="C11" s="175" t="str">
        <f>IF(นักเรียน!C11="","",นักเรียน!C11)</f>
        <v>1536</v>
      </c>
      <c r="D11" s="858" t="str">
        <f>IF(นักเรียน!E11="","",นักเรียน!E11)</f>
        <v>เด็กชายชวัลวิทย์  อ่างมัจฉา</v>
      </c>
      <c r="E11" s="859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>
      <c r="B12" s="178">
        <v>7</v>
      </c>
      <c r="C12" s="175" t="str">
        <f>IF(นักเรียน!C12="","",นักเรียน!C12)</f>
        <v>1545</v>
      </c>
      <c r="D12" s="858" t="str">
        <f>IF(นักเรียน!E12="","",นักเรียน!E12)</f>
        <v>เด็กชายศักดิ์ดา  จันทะวงค์</v>
      </c>
      <c r="E12" s="859"/>
      <c r="F12" s="211">
        <v>2</v>
      </c>
      <c r="G12" s="212">
        <v>3</v>
      </c>
      <c r="H12" s="212">
        <v>2</v>
      </c>
      <c r="I12" s="212">
        <v>3</v>
      </c>
      <c r="J12" s="212">
        <v>2</v>
      </c>
      <c r="K12" s="212">
        <v>3</v>
      </c>
      <c r="L12" s="212">
        <v>2</v>
      </c>
      <c r="M12" s="212">
        <v>3</v>
      </c>
      <c r="N12" s="212">
        <v>2</v>
      </c>
      <c r="O12" s="212">
        <v>3</v>
      </c>
      <c r="P12" s="212">
        <v>2</v>
      </c>
      <c r="Q12" s="212">
        <v>3</v>
      </c>
      <c r="R12" s="212">
        <v>2</v>
      </c>
      <c r="S12" s="212">
        <v>3</v>
      </c>
      <c r="T12" s="212">
        <v>2</v>
      </c>
      <c r="U12" s="212">
        <v>3</v>
      </c>
      <c r="V12" s="205">
        <f t="shared" si="0"/>
        <v>40</v>
      </c>
      <c r="W12" s="216">
        <f t="shared" si="1"/>
        <v>83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>
      <c r="B13" s="178">
        <v>8</v>
      </c>
      <c r="C13" s="175" t="str">
        <f>IF(นักเรียน!C13="","",นักเรียน!C13)</f>
        <v>1616</v>
      </c>
      <c r="D13" s="858" t="str">
        <f>IF(นักเรียน!E13="","",นักเรียน!E13)</f>
        <v>เด็กชายแจ็คกี้  ระถิกา</v>
      </c>
      <c r="E13" s="859"/>
      <c r="F13" s="211">
        <v>2</v>
      </c>
      <c r="G13" s="212">
        <v>3</v>
      </c>
      <c r="H13" s="212">
        <v>2</v>
      </c>
      <c r="I13" s="212">
        <v>3</v>
      </c>
      <c r="J13" s="212">
        <v>2</v>
      </c>
      <c r="K13" s="212">
        <v>3</v>
      </c>
      <c r="L13" s="212">
        <v>2</v>
      </c>
      <c r="M13" s="212">
        <v>3</v>
      </c>
      <c r="N13" s="212">
        <v>2</v>
      </c>
      <c r="O13" s="212">
        <v>3</v>
      </c>
      <c r="P13" s="212">
        <v>2</v>
      </c>
      <c r="Q13" s="212">
        <v>3</v>
      </c>
      <c r="R13" s="212">
        <v>2</v>
      </c>
      <c r="S13" s="212">
        <v>3</v>
      </c>
      <c r="T13" s="212">
        <v>2</v>
      </c>
      <c r="U13" s="212">
        <v>3</v>
      </c>
      <c r="V13" s="205">
        <f t="shared" si="0"/>
        <v>40</v>
      </c>
      <c r="W13" s="216">
        <f t="shared" si="1"/>
        <v>83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>
      <c r="B14" s="174">
        <v>9</v>
      </c>
      <c r="C14" s="175" t="str">
        <f>IF(นักเรียน!C14="","",นักเรียน!C14)</f>
        <v>1531</v>
      </c>
      <c r="D14" s="858" t="str">
        <f>IF(นักเรียน!E14="","",นักเรียน!E14)</f>
        <v>เด็กหญิงธิราวัลย์  อ่อนตามา</v>
      </c>
      <c r="E14" s="859"/>
      <c r="F14" s="211">
        <v>2</v>
      </c>
      <c r="G14" s="212">
        <v>3</v>
      </c>
      <c r="H14" s="212">
        <v>2</v>
      </c>
      <c r="I14" s="212">
        <v>3</v>
      </c>
      <c r="J14" s="212">
        <v>2</v>
      </c>
      <c r="K14" s="212">
        <v>3</v>
      </c>
      <c r="L14" s="212">
        <v>2</v>
      </c>
      <c r="M14" s="212">
        <v>3</v>
      </c>
      <c r="N14" s="212">
        <v>2</v>
      </c>
      <c r="O14" s="212">
        <v>3</v>
      </c>
      <c r="P14" s="212">
        <v>2</v>
      </c>
      <c r="Q14" s="212">
        <v>3</v>
      </c>
      <c r="R14" s="212">
        <v>2</v>
      </c>
      <c r="S14" s="212">
        <v>3</v>
      </c>
      <c r="T14" s="212">
        <v>2</v>
      </c>
      <c r="U14" s="212">
        <v>3</v>
      </c>
      <c r="V14" s="205">
        <f t="shared" si="0"/>
        <v>40</v>
      </c>
      <c r="W14" s="216">
        <f t="shared" si="1"/>
        <v>83</v>
      </c>
      <c r="X14" s="217">
        <f>IF(W14="","",IF(นักเรียน!N14="ออก","---ย้าย---",VLOOKUP(W14,gradecompet,5,TRUE)))</f>
        <v>3</v>
      </c>
      <c r="Y14" s="218" t="str">
        <f>IF(W14="","",IF(นักเรียน!N14="ออก","---ย้าย---",VLOOKUP(W14,gradecompet,4,TRUE)))</f>
        <v>ดีเยี่ยม</v>
      </c>
      <c r="Z14" s="221"/>
      <c r="AA14" s="222"/>
    </row>
    <row r="15" spans="2:27" ht="15.75" customHeight="1">
      <c r="B15" s="178">
        <v>10</v>
      </c>
      <c r="C15" s="175" t="str">
        <f>IF(นักเรียน!C15="","",นักเรียน!C15)</f>
        <v>1532</v>
      </c>
      <c r="D15" s="858" t="str">
        <f>IF(นักเรียน!E15="","",นักเรียน!E15)</f>
        <v>เด็กหญิงนงนภัส  ติยะภา</v>
      </c>
      <c r="E15" s="859"/>
      <c r="F15" s="211">
        <v>2</v>
      </c>
      <c r="G15" s="212">
        <v>3</v>
      </c>
      <c r="H15" s="212">
        <v>2</v>
      </c>
      <c r="I15" s="212">
        <v>3</v>
      </c>
      <c r="J15" s="212">
        <v>2</v>
      </c>
      <c r="K15" s="212">
        <v>3</v>
      </c>
      <c r="L15" s="212">
        <v>2</v>
      </c>
      <c r="M15" s="212">
        <v>3</v>
      </c>
      <c r="N15" s="212">
        <v>2</v>
      </c>
      <c r="O15" s="212">
        <v>3</v>
      </c>
      <c r="P15" s="212">
        <v>2</v>
      </c>
      <c r="Q15" s="212">
        <v>3</v>
      </c>
      <c r="R15" s="212">
        <v>2</v>
      </c>
      <c r="S15" s="212">
        <v>3</v>
      </c>
      <c r="T15" s="212">
        <v>2</v>
      </c>
      <c r="U15" s="212">
        <v>3</v>
      </c>
      <c r="V15" s="205">
        <f t="shared" si="0"/>
        <v>40</v>
      </c>
      <c r="W15" s="216">
        <f t="shared" si="1"/>
        <v>83</v>
      </c>
      <c r="X15" s="217">
        <f>IF(W15="","",IF(นักเรียน!N15="ออก","---ย้าย---",VLOOKUP(W15,gradecompet,5,TRUE)))</f>
        <v>3</v>
      </c>
      <c r="Y15" s="218" t="str">
        <f>IF(W15="","",IF(นักเรียน!N15="ออก","---ย้าย---",VLOOKUP(W15,gradecompet,4,TRUE)))</f>
        <v>ดีเยี่ยม</v>
      </c>
      <c r="Z15" s="221"/>
      <c r="AA15" s="222"/>
    </row>
    <row r="16" spans="2:27" ht="15.75" customHeight="1">
      <c r="B16" s="178">
        <v>11</v>
      </c>
      <c r="C16" s="175" t="str">
        <f>IF(นักเรียน!C16="","",นักเรียน!C16)</f>
        <v>1533</v>
      </c>
      <c r="D16" s="858" t="str">
        <f>IF(นักเรียน!E16="","",นักเรียน!E16)</f>
        <v>เด็กหญิงปรารถณา  แสนรินทร์</v>
      </c>
      <c r="E16" s="859"/>
      <c r="F16" s="211">
        <v>2</v>
      </c>
      <c r="G16" s="212">
        <v>3</v>
      </c>
      <c r="H16" s="212">
        <v>2</v>
      </c>
      <c r="I16" s="212">
        <v>3</v>
      </c>
      <c r="J16" s="212">
        <v>2</v>
      </c>
      <c r="K16" s="212">
        <v>3</v>
      </c>
      <c r="L16" s="212">
        <v>2</v>
      </c>
      <c r="M16" s="212">
        <v>3</v>
      </c>
      <c r="N16" s="212">
        <v>2</v>
      </c>
      <c r="O16" s="212">
        <v>3</v>
      </c>
      <c r="P16" s="212">
        <v>2</v>
      </c>
      <c r="Q16" s="212">
        <v>3</v>
      </c>
      <c r="R16" s="212">
        <v>2</v>
      </c>
      <c r="S16" s="212">
        <v>3</v>
      </c>
      <c r="T16" s="212">
        <v>2</v>
      </c>
      <c r="U16" s="212">
        <v>3</v>
      </c>
      <c r="V16" s="205">
        <f t="shared" si="0"/>
        <v>40</v>
      </c>
      <c r="W16" s="216">
        <f t="shared" si="1"/>
        <v>83</v>
      </c>
      <c r="X16" s="217">
        <f>IF(W16="","",IF(นักเรียน!N16="ออก","---ย้าย---",VLOOKUP(W16,gradecompet,5,TRUE)))</f>
        <v>3</v>
      </c>
      <c r="Y16" s="218" t="str">
        <f>IF(W16="","",IF(นักเรียน!N16="ออก","---ย้าย---",VLOOKUP(W16,gradecompet,4,TRUE)))</f>
        <v>ดีเยี่ยม</v>
      </c>
      <c r="Z16" s="221"/>
      <c r="AA16" s="222"/>
    </row>
    <row r="17" spans="2:27" ht="15.75" customHeight="1">
      <c r="B17" s="178">
        <v>12</v>
      </c>
      <c r="C17" s="175" t="str">
        <f>IF(นักเรียน!C17="","",นักเรียน!C17)</f>
        <v>1538</v>
      </c>
      <c r="D17" s="858" t="str">
        <f>IF(นักเรียน!E17="","",นักเรียน!E17)</f>
        <v>เด็กหญิงอุษามณี  อินทะพิมพ์</v>
      </c>
      <c r="E17" s="859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>
      <c r="B18" s="174">
        <v>13</v>
      </c>
      <c r="C18" s="175" t="str">
        <f>IF(นักเรียน!C18="","",นักเรียน!C18)</f>
        <v>1592</v>
      </c>
      <c r="D18" s="858" t="str">
        <f>IF(นักเรียน!E18="","",นักเรียน!E18)</f>
        <v>เด็กหญิงกชกร  พิมพ์พงษ์</v>
      </c>
      <c r="E18" s="859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>
      <c r="B19" s="178">
        <v>14</v>
      </c>
      <c r="C19" s="175" t="str">
        <f>IF(นักเรียน!C19="","",นักเรียน!C19)</f>
        <v>1598</v>
      </c>
      <c r="D19" s="858" t="str">
        <f>IF(นักเรียน!E19="","",นักเรียน!E19)</f>
        <v>เด็กหญิงอภิรญาพร  นรสิงห์</v>
      </c>
      <c r="E19" s="859"/>
      <c r="F19" s="211">
        <v>2</v>
      </c>
      <c r="G19" s="212">
        <v>3</v>
      </c>
      <c r="H19" s="212">
        <v>2</v>
      </c>
      <c r="I19" s="212">
        <v>3</v>
      </c>
      <c r="J19" s="212">
        <v>2</v>
      </c>
      <c r="K19" s="212">
        <v>3</v>
      </c>
      <c r="L19" s="212">
        <v>2</v>
      </c>
      <c r="M19" s="212">
        <v>3</v>
      </c>
      <c r="N19" s="212">
        <v>2</v>
      </c>
      <c r="O19" s="212">
        <v>3</v>
      </c>
      <c r="P19" s="212">
        <v>2</v>
      </c>
      <c r="Q19" s="212">
        <v>3</v>
      </c>
      <c r="R19" s="212">
        <v>2</v>
      </c>
      <c r="S19" s="212">
        <v>3</v>
      </c>
      <c r="T19" s="212">
        <v>2</v>
      </c>
      <c r="U19" s="212">
        <v>3</v>
      </c>
      <c r="V19" s="205">
        <f t="shared" si="0"/>
        <v>40</v>
      </c>
      <c r="W19" s="216">
        <f t="shared" si="1"/>
        <v>83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>
      <c r="B20" s="178">
        <v>15</v>
      </c>
      <c r="C20" s="175" t="str">
        <f>IF(นักเรียน!C20="","",นักเรียน!C20)</f>
        <v>1641</v>
      </c>
      <c r="D20" s="858" t="str">
        <f>IF(นักเรียน!E20="","",นักเรียน!E20)</f>
        <v>เด็กหญิงกนกอร  เกษอินทร์</v>
      </c>
      <c r="E20" s="859"/>
      <c r="F20" s="213">
        <v>3</v>
      </c>
      <c r="G20" s="214">
        <v>3</v>
      </c>
      <c r="H20" s="214">
        <v>3</v>
      </c>
      <c r="I20" s="214">
        <v>3</v>
      </c>
      <c r="J20" s="214">
        <v>3</v>
      </c>
      <c r="K20" s="214">
        <v>3</v>
      </c>
      <c r="L20" s="214">
        <v>3</v>
      </c>
      <c r="M20" s="214">
        <v>3</v>
      </c>
      <c r="N20" s="214">
        <v>3</v>
      </c>
      <c r="O20" s="214">
        <v>3</v>
      </c>
      <c r="P20" s="214">
        <v>3</v>
      </c>
      <c r="Q20" s="214">
        <v>3</v>
      </c>
      <c r="R20" s="214">
        <v>3</v>
      </c>
      <c r="S20" s="214">
        <v>3</v>
      </c>
      <c r="T20" s="214">
        <v>3</v>
      </c>
      <c r="U20" s="214">
        <v>3</v>
      </c>
      <c r="V20" s="205">
        <f t="shared" si="0"/>
        <v>48</v>
      </c>
      <c r="W20" s="216">
        <f t="shared" si="1"/>
        <v>100</v>
      </c>
      <c r="X20" s="217">
        <f>IF(W20="","",IF(นักเรียน!N20="ออก","---ย้าย---",VLOOKUP(W20,gradecompet,5,TRUE)))</f>
        <v>3</v>
      </c>
      <c r="Y20" s="218" t="str">
        <f>IF(W20="","",IF(นักเรียน!N20="ออก","---ย้าย---",VLOOKUP(W20,gradecompet,4,TRUE)))</f>
        <v>ดีเยี่ยม</v>
      </c>
      <c r="Z20" s="221"/>
      <c r="AA20" s="222"/>
    </row>
    <row r="21" spans="2:27" ht="15.75" customHeight="1">
      <c r="B21" s="178">
        <v>16</v>
      </c>
      <c r="C21" s="175" t="str">
        <f>IF(นักเรียน!C21="","",นักเรียน!C21)</f>
        <v>1662</v>
      </c>
      <c r="D21" s="858" t="str">
        <f>IF(นักเรียน!E21="","",นักเรียน!E21)</f>
        <v>เด็กหญิงรุ่งอรุณรัศมี  จันทร์แจ่มศรี</v>
      </c>
      <c r="E21" s="859"/>
      <c r="F21" s="213">
        <v>3</v>
      </c>
      <c r="G21" s="214">
        <v>3</v>
      </c>
      <c r="H21" s="214">
        <v>3</v>
      </c>
      <c r="I21" s="214">
        <v>3</v>
      </c>
      <c r="J21" s="214">
        <v>3</v>
      </c>
      <c r="K21" s="214">
        <v>3</v>
      </c>
      <c r="L21" s="214">
        <v>3</v>
      </c>
      <c r="M21" s="214">
        <v>3</v>
      </c>
      <c r="N21" s="214">
        <v>3</v>
      </c>
      <c r="O21" s="214">
        <v>3</v>
      </c>
      <c r="P21" s="214">
        <v>3</v>
      </c>
      <c r="Q21" s="214">
        <v>3</v>
      </c>
      <c r="R21" s="214">
        <v>3</v>
      </c>
      <c r="S21" s="214">
        <v>3</v>
      </c>
      <c r="T21" s="214">
        <v>3</v>
      </c>
      <c r="U21" s="214">
        <v>3</v>
      </c>
      <c r="V21" s="205">
        <f t="shared" si="0"/>
        <v>48</v>
      </c>
      <c r="W21" s="216">
        <f t="shared" si="1"/>
        <v>100</v>
      </c>
      <c r="X21" s="217">
        <f>IF(W21="","",IF(นักเรียน!N21="ออก","---ย้าย---",VLOOKUP(W21,gradecompet,5,TRUE)))</f>
        <v>3</v>
      </c>
      <c r="Y21" s="218" t="str">
        <f>IF(W21="","",IF(นักเรียน!N21="ออก","---ย้าย---",VLOOKUP(W21,gradecompet,4,TRUE)))</f>
        <v>ดีเยี่ยม</v>
      </c>
      <c r="Z21" s="221"/>
      <c r="AA21" s="222"/>
    </row>
    <row r="22" spans="2:27" ht="15.75" customHeight="1">
      <c r="B22" s="174">
        <v>17</v>
      </c>
      <c r="C22" s="175" t="str">
        <f>IF(นักเรียน!C22="","",นักเรียน!C22)</f>
        <v>655</v>
      </c>
      <c r="D22" s="858" t="str">
        <f>IF(นักเรียน!E22="","",นักเรียน!E22)</f>
        <v>เด็กชายจักรภัทร  เสนาฤทธิ์</v>
      </c>
      <c r="E22" s="859"/>
      <c r="F22" s="211">
        <v>2</v>
      </c>
      <c r="G22" s="212">
        <v>3</v>
      </c>
      <c r="H22" s="212">
        <v>2</v>
      </c>
      <c r="I22" s="212">
        <v>3</v>
      </c>
      <c r="J22" s="212">
        <v>2</v>
      </c>
      <c r="K22" s="212">
        <v>3</v>
      </c>
      <c r="L22" s="212">
        <v>2</v>
      </c>
      <c r="M22" s="212">
        <v>3</v>
      </c>
      <c r="N22" s="212">
        <v>2</v>
      </c>
      <c r="O22" s="212">
        <v>3</v>
      </c>
      <c r="P22" s="212">
        <v>2</v>
      </c>
      <c r="Q22" s="212">
        <v>3</v>
      </c>
      <c r="R22" s="212">
        <v>2</v>
      </c>
      <c r="S22" s="212">
        <v>3</v>
      </c>
      <c r="T22" s="212">
        <v>2</v>
      </c>
      <c r="U22" s="212">
        <v>3</v>
      </c>
      <c r="V22" s="205">
        <f t="shared" si="0"/>
        <v>40</v>
      </c>
      <c r="W22" s="216">
        <f t="shared" si="1"/>
        <v>83</v>
      </c>
      <c r="X22" s="217">
        <f>IF(W22="","",IF(นักเรียน!N22="ออก","---ย้าย---",VLOOKUP(W22,gradecompet,5,TRUE)))</f>
        <v>3</v>
      </c>
      <c r="Y22" s="218" t="str">
        <f>IF(W22="","",IF(นักเรียน!N22="ออก","---ย้าย---",VLOOKUP(W22,gradecompet,4,TRUE)))</f>
        <v>ดีเยี่ยม</v>
      </c>
      <c r="Z22" s="221"/>
      <c r="AA22" s="222"/>
    </row>
    <row r="23" spans="2:27" ht="15.75" customHeight="1">
      <c r="B23" s="178">
        <v>18</v>
      </c>
      <c r="C23" s="175" t="str">
        <f>IF(นักเรียน!C23="","",นักเรียน!C23)</f>
        <v>656</v>
      </c>
      <c r="D23" s="858" t="str">
        <f>IF(นักเรียน!E23="","",นักเรียน!E23)</f>
        <v>เด็กชายธนวัต  มีศิลป์</v>
      </c>
      <c r="E23" s="859"/>
      <c r="F23" s="211">
        <v>2</v>
      </c>
      <c r="G23" s="212">
        <v>3</v>
      </c>
      <c r="H23" s="212">
        <v>2</v>
      </c>
      <c r="I23" s="212">
        <v>3</v>
      </c>
      <c r="J23" s="212">
        <v>2</v>
      </c>
      <c r="K23" s="212">
        <v>3</v>
      </c>
      <c r="L23" s="212">
        <v>2</v>
      </c>
      <c r="M23" s="212">
        <v>3</v>
      </c>
      <c r="N23" s="212">
        <v>2</v>
      </c>
      <c r="O23" s="212">
        <v>3</v>
      </c>
      <c r="P23" s="212">
        <v>2</v>
      </c>
      <c r="Q23" s="212">
        <v>3</v>
      </c>
      <c r="R23" s="212">
        <v>2</v>
      </c>
      <c r="S23" s="212">
        <v>3</v>
      </c>
      <c r="T23" s="212">
        <v>2</v>
      </c>
      <c r="U23" s="212">
        <v>3</v>
      </c>
      <c r="V23" s="205">
        <f t="shared" si="0"/>
        <v>40</v>
      </c>
      <c r="W23" s="216">
        <f t="shared" si="1"/>
        <v>83</v>
      </c>
      <c r="X23" s="217">
        <f>IF(W23="","",IF(นักเรียน!N23="ออก","---ย้าย---",VLOOKUP(W23,gradecompet,5,TRUE)))</f>
        <v>3</v>
      </c>
      <c r="Y23" s="218" t="str">
        <f>IF(W23="","",IF(นักเรียน!N23="ออก","---ย้าย---",VLOOKUP(W23,gradecompet,4,TRUE)))</f>
        <v>ดีเยี่ยม</v>
      </c>
      <c r="Z23" s="221"/>
      <c r="AA23" s="222"/>
    </row>
    <row r="24" spans="2:27" ht="15.75" customHeight="1">
      <c r="B24" s="178">
        <v>19</v>
      </c>
      <c r="C24" s="175" t="str">
        <f>IF(นักเรียน!C24="","",นักเรียน!C24)</f>
        <v>627</v>
      </c>
      <c r="D24" s="858" t="str">
        <f>IF(นักเรียน!E24="","",นักเรียน!E24)</f>
        <v>เด็กชายธนบูรณ์  พุทธชัย</v>
      </c>
      <c r="E24" s="859"/>
      <c r="F24" s="211">
        <v>2</v>
      </c>
      <c r="G24" s="212">
        <v>3</v>
      </c>
      <c r="H24" s="212">
        <v>2</v>
      </c>
      <c r="I24" s="212">
        <v>3</v>
      </c>
      <c r="J24" s="212">
        <v>2</v>
      </c>
      <c r="K24" s="212">
        <v>3</v>
      </c>
      <c r="L24" s="212">
        <v>2</v>
      </c>
      <c r="M24" s="212">
        <v>3</v>
      </c>
      <c r="N24" s="212">
        <v>2</v>
      </c>
      <c r="O24" s="212">
        <v>3</v>
      </c>
      <c r="P24" s="212">
        <v>2</v>
      </c>
      <c r="Q24" s="212">
        <v>3</v>
      </c>
      <c r="R24" s="212">
        <v>2</v>
      </c>
      <c r="S24" s="212">
        <v>3</v>
      </c>
      <c r="T24" s="212">
        <v>2</v>
      </c>
      <c r="U24" s="212">
        <v>3</v>
      </c>
      <c r="V24" s="205">
        <f t="shared" si="0"/>
        <v>40</v>
      </c>
      <c r="W24" s="216">
        <f t="shared" si="1"/>
        <v>83</v>
      </c>
      <c r="X24" s="217">
        <f>IF(W24="","",IF(นักเรียน!N24="ออก","---ย้าย---",VLOOKUP(W24,gradecompet,5,TRUE)))</f>
        <v>3</v>
      </c>
      <c r="Y24" s="218" t="str">
        <f>IF(W24="","",IF(นักเรียน!N24="ออก","---ย้าย---",VLOOKUP(W24,gradecompet,4,TRUE)))</f>
        <v>ดีเยี่ยม</v>
      </c>
      <c r="Z24" s="221"/>
      <c r="AA24" s="222"/>
    </row>
    <row r="25" spans="2:27" ht="15.75" customHeight="1">
      <c r="B25" s="178">
        <v>20</v>
      </c>
      <c r="C25" s="175" t="str">
        <f>IF(นักเรียน!C25="","",นักเรียน!C25)</f>
        <v>628</v>
      </c>
      <c r="D25" s="858" t="str">
        <f>IF(นักเรียน!E25="","",นักเรียน!E25)</f>
        <v>เด็กหญิงณัฐชา  มาตรรักษ์</v>
      </c>
      <c r="E25" s="859"/>
      <c r="F25" s="211">
        <v>2</v>
      </c>
      <c r="G25" s="212">
        <v>3</v>
      </c>
      <c r="H25" s="212">
        <v>2</v>
      </c>
      <c r="I25" s="212">
        <v>3</v>
      </c>
      <c r="J25" s="212">
        <v>2</v>
      </c>
      <c r="K25" s="212">
        <v>3</v>
      </c>
      <c r="L25" s="212">
        <v>2</v>
      </c>
      <c r="M25" s="212">
        <v>3</v>
      </c>
      <c r="N25" s="212">
        <v>2</v>
      </c>
      <c r="O25" s="212">
        <v>3</v>
      </c>
      <c r="P25" s="212">
        <v>2</v>
      </c>
      <c r="Q25" s="212">
        <v>3</v>
      </c>
      <c r="R25" s="212">
        <v>2</v>
      </c>
      <c r="S25" s="212">
        <v>3</v>
      </c>
      <c r="T25" s="212">
        <v>2</v>
      </c>
      <c r="U25" s="212">
        <v>3</v>
      </c>
      <c r="V25" s="205">
        <f t="shared" si="0"/>
        <v>40</v>
      </c>
      <c r="W25" s="216">
        <f t="shared" si="1"/>
        <v>83</v>
      </c>
      <c r="X25" s="217">
        <f>IF(W25="","",IF(นักเรียน!N25="ออก","---ย้าย---",VLOOKUP(W25,gradecompet,5,TRUE)))</f>
        <v>3</v>
      </c>
      <c r="Y25" s="218" t="str">
        <f>IF(W25="","",IF(นักเรียน!N25="ออก","---ย้าย---",VLOOKUP(W25,gradecompet,4,TRUE)))</f>
        <v>ดีเยี่ยม</v>
      </c>
      <c r="Z25" s="221"/>
      <c r="AA25" s="222"/>
    </row>
    <row r="26" spans="2:27" ht="15.75" customHeight="1">
      <c r="B26" s="174">
        <v>21</v>
      </c>
      <c r="C26" s="175" t="str">
        <f>IF(นักเรียน!C26="","",นักเรียน!C26)</f>
        <v/>
      </c>
      <c r="D26" s="858" t="str">
        <f>IF(นักเรียน!E26="","",นักเรียน!E26)</f>
        <v/>
      </c>
      <c r="E26" s="859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05" t="str">
        <f t="shared" si="0"/>
        <v/>
      </c>
      <c r="W26" s="216" t="str">
        <f t="shared" si="1"/>
        <v/>
      </c>
      <c r="X26" s="217" t="str">
        <f>IF(W26="","",IF(นักเรียน!N26="ออก","---ย้าย---",VLOOKUP(W26,gradecompet,5,TRUE)))</f>
        <v/>
      </c>
      <c r="Y26" s="218" t="str">
        <f>IF(W26="","",IF(นักเรียน!N26="ออก","---ย้าย---",VLOOKUP(W26,gradecompet,4,TRUE)))</f>
        <v/>
      </c>
      <c r="Z26" s="221"/>
      <c r="AA26" s="222"/>
    </row>
    <row r="27" spans="2:27" ht="15.75" customHeight="1">
      <c r="B27" s="178">
        <v>22</v>
      </c>
      <c r="C27" s="175" t="str">
        <f>IF(นักเรียน!C27="","",นักเรียน!C27)</f>
        <v/>
      </c>
      <c r="D27" s="858" t="str">
        <f>IF(นักเรียน!E27="","",นักเรียน!E27)</f>
        <v/>
      </c>
      <c r="E27" s="859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05" t="str">
        <f t="shared" si="0"/>
        <v/>
      </c>
      <c r="W27" s="216" t="str">
        <f t="shared" si="1"/>
        <v/>
      </c>
      <c r="X27" s="217" t="str">
        <f>IF(W27="","",IF(นักเรียน!N27="ออก","---ย้าย---",VLOOKUP(W27,gradecompet,5,TRUE)))</f>
        <v/>
      </c>
      <c r="Y27" s="218" t="str">
        <f>IF(W27="","",IF(นักเรียน!N27="ออก","---ย้าย---",VLOOKUP(W27,gradecompet,4,TRUE)))</f>
        <v/>
      </c>
      <c r="Z27" s="221"/>
      <c r="AA27" s="222"/>
    </row>
    <row r="28" spans="2:27" ht="15.75" customHeight="1">
      <c r="B28" s="178">
        <v>23</v>
      </c>
      <c r="C28" s="175" t="str">
        <f>IF(นักเรียน!C28="","",นักเรียน!C28)</f>
        <v/>
      </c>
      <c r="D28" s="858" t="str">
        <f>IF(นักเรียน!E28="","",นักเรียน!E28)</f>
        <v/>
      </c>
      <c r="E28" s="859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05" t="str">
        <f t="shared" si="0"/>
        <v/>
      </c>
      <c r="W28" s="216" t="str">
        <f t="shared" si="1"/>
        <v/>
      </c>
      <c r="X28" s="217" t="str">
        <f>IF(W28="","",IF(นักเรียน!N28="ออก","---ย้าย---",VLOOKUP(W28,gradecompet,5,TRUE)))</f>
        <v/>
      </c>
      <c r="Y28" s="218" t="str">
        <f>IF(W28="","",IF(นักเรียน!N28="ออก","---ย้าย---",VLOOKUP(W28,gradecompet,4,TRUE)))</f>
        <v/>
      </c>
      <c r="Z28" s="221"/>
      <c r="AA28" s="222"/>
    </row>
    <row r="29" spans="2:27" ht="15.75" customHeight="1">
      <c r="B29" s="178">
        <v>24</v>
      </c>
      <c r="C29" s="175" t="str">
        <f>IF(นักเรียน!C29="","",นักเรียน!C29)</f>
        <v/>
      </c>
      <c r="D29" s="858" t="str">
        <f>IF(นักเรียน!E29="","",นักเรียน!E29)</f>
        <v/>
      </c>
      <c r="E29" s="859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05" t="str">
        <f t="shared" si="0"/>
        <v/>
      </c>
      <c r="W29" s="216" t="str">
        <f t="shared" si="1"/>
        <v/>
      </c>
      <c r="X29" s="217" t="str">
        <f>IF(W29="","",IF(นักเรียน!N29="ออก","---ย้าย---",VLOOKUP(W29,gradecompet,5,TRUE)))</f>
        <v/>
      </c>
      <c r="Y29" s="218" t="str">
        <f>IF(W29="","",IF(นักเรียน!N29="ออก","---ย้าย---",VLOOKUP(W29,gradecompet,4,TRUE)))</f>
        <v/>
      </c>
      <c r="Z29" s="221"/>
      <c r="AA29" s="222"/>
    </row>
    <row r="30" spans="2:27" ht="15.75" customHeight="1">
      <c r="B30" s="174">
        <v>25</v>
      </c>
      <c r="C30" s="175" t="str">
        <f>IF(นักเรียน!C30="","",นักเรียน!C30)</f>
        <v/>
      </c>
      <c r="D30" s="858" t="str">
        <f>IF(นักเรียน!E30="","",นักเรียน!E30)</f>
        <v/>
      </c>
      <c r="E30" s="859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05" t="str">
        <f t="shared" si="0"/>
        <v/>
      </c>
      <c r="W30" s="216" t="str">
        <f t="shared" si="1"/>
        <v/>
      </c>
      <c r="X30" s="217" t="str">
        <f>IF(W30="","",IF(นักเรียน!N30="ออก","---ย้าย---",VLOOKUP(W30,gradecompet,5,TRUE)))</f>
        <v/>
      </c>
      <c r="Y30" s="218" t="str">
        <f>IF(W30="","",IF(นักเรียน!N30="ออก","---ย้าย---",VLOOKUP(W30,gradecompet,4,TRUE)))</f>
        <v/>
      </c>
      <c r="Z30" s="221"/>
      <c r="AA30" s="222"/>
    </row>
    <row r="31" spans="2:27" ht="15.75" customHeight="1">
      <c r="B31" s="178">
        <v>26</v>
      </c>
      <c r="C31" s="175" t="str">
        <f>IF(นักเรียน!C31="","",นักเรียน!C31)</f>
        <v/>
      </c>
      <c r="D31" s="858" t="str">
        <f>IF(นักเรียน!E31="","",นักเรียน!E31)</f>
        <v/>
      </c>
      <c r="E31" s="859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05" t="str">
        <f t="shared" si="0"/>
        <v/>
      </c>
      <c r="W31" s="216" t="str">
        <f t="shared" si="1"/>
        <v/>
      </c>
      <c r="X31" s="217" t="str">
        <f>IF(W31="","",IF(นักเรียน!N31="ออก","---ย้าย---",VLOOKUP(W31,gradecompet,5,TRUE)))</f>
        <v/>
      </c>
      <c r="Y31" s="218" t="str">
        <f>IF(W31="","",IF(นักเรียน!N31="ออก","---ย้าย---",VLOOKUP(W31,gradecompet,4,TRUE)))</f>
        <v/>
      </c>
      <c r="Z31" s="221"/>
      <c r="AA31" s="222"/>
    </row>
    <row r="32" spans="2:27" ht="15.75" customHeight="1">
      <c r="B32" s="178">
        <v>27</v>
      </c>
      <c r="C32" s="175" t="str">
        <f>IF(นักเรียน!C32="","",นักเรียน!C32)</f>
        <v/>
      </c>
      <c r="D32" s="858" t="str">
        <f>IF(นักเรียน!E32="","",นักเรียน!E32)</f>
        <v/>
      </c>
      <c r="E32" s="859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05" t="str">
        <f t="shared" si="0"/>
        <v/>
      </c>
      <c r="W32" s="216" t="str">
        <f t="shared" si="1"/>
        <v/>
      </c>
      <c r="X32" s="217" t="str">
        <f>IF(W32="","",IF(นักเรียน!N32="ออก","---ย้าย---",VLOOKUP(W32,gradecompet,5,TRUE)))</f>
        <v/>
      </c>
      <c r="Y32" s="218" t="str">
        <f>IF(W32="","",IF(นักเรียน!N32="ออก","---ย้าย---",VLOOKUP(W32,gradecompet,4,TRUE)))</f>
        <v/>
      </c>
      <c r="Z32" s="221"/>
      <c r="AA32" s="222"/>
    </row>
    <row r="33" spans="2:27" ht="15.75" customHeight="1">
      <c r="B33" s="178">
        <v>28</v>
      </c>
      <c r="C33" s="175" t="str">
        <f>IF(นักเรียน!C33="","",นักเรียน!C33)</f>
        <v/>
      </c>
      <c r="D33" s="858" t="str">
        <f>IF(นักเรียน!E33="","",นักเรียน!E33)</f>
        <v/>
      </c>
      <c r="E33" s="859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05" t="str">
        <f t="shared" si="0"/>
        <v/>
      </c>
      <c r="W33" s="216" t="str">
        <f t="shared" si="1"/>
        <v/>
      </c>
      <c r="X33" s="217" t="str">
        <f>IF(W33="","",IF(นักเรียน!N33="ออก","---ย้าย---",VLOOKUP(W33,gradecompet,5,TRUE)))</f>
        <v/>
      </c>
      <c r="Y33" s="218" t="str">
        <f>IF(W33="","",IF(นักเรียน!N33="ออก","---ย้าย---",VLOOKUP(W33,gradecompet,4,TRUE)))</f>
        <v/>
      </c>
      <c r="Z33" s="221"/>
      <c r="AA33" s="222"/>
    </row>
    <row r="34" spans="2:27" ht="15.75" customHeight="1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>
      <c r="F1" s="167" t="s">
        <v>556</v>
      </c>
    </row>
    <row r="2" spans="2:42" ht="18" customHeight="1">
      <c r="B2" s="843" t="s">
        <v>279</v>
      </c>
      <c r="C2" s="843" t="s">
        <v>379</v>
      </c>
      <c r="D2" s="845" t="s">
        <v>380</v>
      </c>
      <c r="E2" s="168"/>
      <c r="F2" s="896" t="str">
        <f>สมรรถนะ!F2</f>
        <v>ผลการประเมินสมรรถนะสำคัญของผู้เรียน</v>
      </c>
      <c r="G2" s="896"/>
      <c r="H2" s="896"/>
      <c r="I2" s="896"/>
      <c r="J2" s="896"/>
      <c r="K2" s="896"/>
      <c r="L2" s="896"/>
      <c r="M2" s="896"/>
      <c r="N2" s="896"/>
      <c r="O2" s="896"/>
      <c r="P2" s="896"/>
      <c r="Q2" s="896"/>
      <c r="R2" s="896" t="str">
        <f>F2</f>
        <v>ผลการประเมินสมรรถนะสำคัญของผู้เรียน</v>
      </c>
      <c r="S2" s="896"/>
      <c r="T2" s="896"/>
      <c r="U2" s="896"/>
      <c r="V2" s="896"/>
      <c r="W2" s="896"/>
      <c r="X2" s="896"/>
      <c r="Y2" s="896"/>
      <c r="Z2" s="896"/>
      <c r="AA2" s="896"/>
      <c r="AB2" s="896"/>
      <c r="AC2" s="896"/>
      <c r="AD2" s="896"/>
      <c r="AE2" s="896"/>
      <c r="AF2" s="889" t="str">
        <f>F2</f>
        <v>ผลการประเมินสมรรถนะสำคัญของผู้เรียน</v>
      </c>
      <c r="AG2" s="890"/>
      <c r="AH2" s="890"/>
      <c r="AI2" s="890"/>
      <c r="AJ2" s="890"/>
      <c r="AK2" s="890"/>
      <c r="AL2" s="890"/>
      <c r="AM2" s="890"/>
      <c r="AN2" s="890"/>
      <c r="AO2" s="891"/>
      <c r="AP2" s="883" t="s">
        <v>384</v>
      </c>
    </row>
    <row r="3" spans="2:42" s="166" customFormat="1" ht="18" customHeight="1">
      <c r="B3" s="843"/>
      <c r="C3" s="843"/>
      <c r="D3" s="846"/>
      <c r="E3" s="169" t="str">
        <f>สมรรถนะ!E3</f>
        <v>สมรรถนะที่</v>
      </c>
      <c r="F3" s="893" t="str">
        <f>IF(ตัวชีวัด!L5="","","1."&amp;ตัวชีวัด!L5)</f>
        <v>1.ความสามารถในการสื่อสาร</v>
      </c>
      <c r="G3" s="894"/>
      <c r="H3" s="894"/>
      <c r="I3" s="894"/>
      <c r="J3" s="894"/>
      <c r="K3" s="894"/>
      <c r="L3" s="895"/>
      <c r="M3" s="893" t="str">
        <f>IF(ตัวชีวัด!L6="","","2."&amp;ตัวชีวัด!L6)</f>
        <v>2.ความสามารถในการคิด</v>
      </c>
      <c r="N3" s="894"/>
      <c r="O3" s="894"/>
      <c r="P3" s="894"/>
      <c r="Q3" s="895"/>
      <c r="R3" s="893" t="str">
        <f>IF(ตัวชีวัด!L7="","","3."&amp;ตัวชีวัด!L7)</f>
        <v>3.ความสามารถในการแก้ปัญหา</v>
      </c>
      <c r="S3" s="894"/>
      <c r="T3" s="894"/>
      <c r="U3" s="894"/>
      <c r="V3" s="895"/>
      <c r="W3" s="893" t="str">
        <f>IF(ตัวชีวัด!L8="","","4."&amp;ตัวชีวัด!L8)</f>
        <v>4.ความสามารถในการใช้ทักษะชีวิต</v>
      </c>
      <c r="X3" s="940"/>
      <c r="Y3" s="940"/>
      <c r="Z3" s="940"/>
      <c r="AA3" s="940"/>
      <c r="AB3" s="894"/>
      <c r="AC3" s="894"/>
      <c r="AD3" s="894"/>
      <c r="AE3" s="895"/>
      <c r="AF3" s="893" t="str">
        <f>IF(ตัวชีวัด!L9="","","5."&amp;ตัวชีวัด!L9)</f>
        <v>5.ความสามารถในการใช้เทคโนโลยี</v>
      </c>
      <c r="AG3" s="894"/>
      <c r="AH3" s="894"/>
      <c r="AI3" s="894"/>
      <c r="AJ3" s="895"/>
      <c r="AK3" s="930" t="s">
        <v>488</v>
      </c>
      <c r="AL3" s="938" t="s">
        <v>521</v>
      </c>
      <c r="AM3" s="876" t="s">
        <v>355</v>
      </c>
      <c r="AN3" s="879" t="s">
        <v>536</v>
      </c>
      <c r="AO3" s="880" t="s">
        <v>537</v>
      </c>
      <c r="AP3" s="883"/>
    </row>
    <row r="4" spans="2:42" ht="18" customHeight="1">
      <c r="B4" s="843"/>
      <c r="C4" s="843"/>
      <c r="D4" s="846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494</v>
      </c>
      <c r="K4" s="182" t="s">
        <v>521</v>
      </c>
      <c r="L4" s="885" t="s">
        <v>540</v>
      </c>
      <c r="M4" s="170">
        <v>2.1</v>
      </c>
      <c r="N4" s="171">
        <v>2.2000000000000002</v>
      </c>
      <c r="O4" s="182" t="s">
        <v>494</v>
      </c>
      <c r="P4" s="182" t="s">
        <v>521</v>
      </c>
      <c r="Q4" s="885" t="s">
        <v>540</v>
      </c>
      <c r="R4" s="170">
        <v>3.1</v>
      </c>
      <c r="S4" s="171">
        <v>3.2</v>
      </c>
      <c r="T4" s="182" t="s">
        <v>494</v>
      </c>
      <c r="U4" s="182" t="s">
        <v>521</v>
      </c>
      <c r="V4" s="885" t="s">
        <v>540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494</v>
      </c>
      <c r="AD4" s="182" t="s">
        <v>521</v>
      </c>
      <c r="AE4" s="885" t="s">
        <v>540</v>
      </c>
      <c r="AF4" s="170">
        <v>5.0999999999999996</v>
      </c>
      <c r="AG4" s="171">
        <v>5.2</v>
      </c>
      <c r="AH4" s="182" t="s">
        <v>494</v>
      </c>
      <c r="AI4" s="182" t="s">
        <v>521</v>
      </c>
      <c r="AJ4" s="892" t="s">
        <v>540</v>
      </c>
      <c r="AK4" s="931"/>
      <c r="AL4" s="939"/>
      <c r="AM4" s="877"/>
      <c r="AN4" s="869"/>
      <c r="AO4" s="881"/>
      <c r="AP4" s="883"/>
    </row>
    <row r="5" spans="2:42" ht="18" customHeight="1">
      <c r="B5" s="844"/>
      <c r="C5" s="844"/>
      <c r="D5" s="847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886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886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886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886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37"/>
      <c r="AK5" s="194">
        <f>IF(SUM(J5,O5,T5,AC5,AH5),SUM(J5,O5,T5,AC5,AH5),"")</f>
        <v>48</v>
      </c>
      <c r="AL5" s="195">
        <v>100</v>
      </c>
      <c r="AM5" s="878"/>
      <c r="AN5" s="870"/>
      <c r="AO5" s="882"/>
      <c r="AP5" s="884"/>
    </row>
    <row r="6" spans="2:42" ht="15.75" customHeight="1">
      <c r="B6" s="174">
        <v>1</v>
      </c>
      <c r="C6" s="175" t="str">
        <f>IF(นักเรียน!C6="","",นักเรียน!C6)</f>
        <v>1526</v>
      </c>
      <c r="D6" s="874" t="str">
        <f>IF(นักเรียน!E6="","",นักเรียน!E6)</f>
        <v>เด็กชายจิรทีปต์  พวงมาลา</v>
      </c>
      <c r="E6" s="875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>
      <c r="B7" s="178">
        <v>2</v>
      </c>
      <c r="C7" s="175" t="str">
        <f>IF(นักเรียน!C7="","",นักเรียน!C7)</f>
        <v>1527</v>
      </c>
      <c r="D7" s="858" t="str">
        <f>IF(นักเรียน!E7="","",นักเรียน!E7)</f>
        <v>เด็กชายพีระศิลป์  นรสิงห์</v>
      </c>
      <c r="E7" s="859"/>
      <c r="F7" s="179">
        <f>IF(สมรรถนะ!F7="","",สมรรถนะ!F7)</f>
        <v>2</v>
      </c>
      <c r="G7" s="180">
        <f>IF(สมรรถนะ!G7="","",สมรรถนะ!G7)</f>
        <v>3</v>
      </c>
      <c r="H7" s="180">
        <f>IF(สมรรถนะ!H7="","",สมรรถนะ!H7)</f>
        <v>2</v>
      </c>
      <c r="I7" s="180">
        <f>IF(สมรรถนะ!I7="","",สมรรถนะ!I7)</f>
        <v>3</v>
      </c>
      <c r="J7" s="187">
        <f t="shared" ref="J7:J55" si="6">IF(SUM(F7:I7),SUM(F7:I7),"")</f>
        <v>10</v>
      </c>
      <c r="K7" s="174">
        <f t="shared" ref="K7:K55" si="7">IF(J7="","",ROUND(J7/$J$5*$K$5,0))</f>
        <v>83</v>
      </c>
      <c r="L7" s="183" t="str">
        <f t="shared" si="0"/>
        <v>ดีเยี่ยม</v>
      </c>
      <c r="M7" s="179">
        <f>IF(สมรรถนะ!J7="","",สมรรถนะ!J7)</f>
        <v>2</v>
      </c>
      <c r="N7" s="180">
        <f>IF(สมรรถนะ!K7="","",สมรรถนะ!K7)</f>
        <v>3</v>
      </c>
      <c r="O7" s="191">
        <f t="shared" ref="O7:O55" si="8">IF(SUM(M7:N7),SUM(M7:N7),"")</f>
        <v>5</v>
      </c>
      <c r="P7" s="174">
        <f t="shared" ref="P7:P55" si="9">IF(O7="","",ROUND(O7/$O$5*$P$5,0))</f>
        <v>83</v>
      </c>
      <c r="Q7" s="183" t="str">
        <f t="shared" si="1"/>
        <v>ดีเยี่ยม</v>
      </c>
      <c r="R7" s="179">
        <f>IF(สมรรถนะ!L7="","",สมรรถนะ!L7)</f>
        <v>2</v>
      </c>
      <c r="S7" s="180">
        <f>IF(สมรรถนะ!M7="","",สมรรถนะ!M7)</f>
        <v>3</v>
      </c>
      <c r="T7" s="191">
        <f t="shared" ref="T7:T55" si="10">IF(SUM(R7:S7),SUM(R7:S7),"")</f>
        <v>5</v>
      </c>
      <c r="U7" s="174">
        <f t="shared" ref="U7:U55" si="11">IF(T7="","",ROUND(T7/$T$5*$U$5,0))</f>
        <v>83</v>
      </c>
      <c r="V7" s="183" t="str">
        <f t="shared" si="2"/>
        <v>ดีเยี่ยม</v>
      </c>
      <c r="W7" s="179">
        <f>IF(สมรรถนะ!N7="","",สมรรถนะ!N7)</f>
        <v>2</v>
      </c>
      <c r="X7" s="180">
        <f>IF(สมรรถนะ!O7="","",สมรรถนะ!O7)</f>
        <v>3</v>
      </c>
      <c r="Y7" s="180">
        <f>IF(สมรรถนะ!P7="","",สมรรถนะ!P7)</f>
        <v>2</v>
      </c>
      <c r="Z7" s="180">
        <f>IF(สมรรถนะ!Q7="","",สมรรถนะ!Q7)</f>
        <v>3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15</v>
      </c>
      <c r="AD7" s="174">
        <f t="shared" ref="AD7:AD55" si="13">IF(AC7="","",ROUND(AC7/$AC$5*$AD$5,0))</f>
        <v>83</v>
      </c>
      <c r="AE7" s="183" t="str">
        <f t="shared" si="3"/>
        <v>ดีเยี่ยม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40</v>
      </c>
      <c r="AL7" s="197">
        <f t="shared" ref="AL7:AL55" si="16">IF(AK7="","",ROUND(AK7/$AK$5*$AL$5,0))</f>
        <v>83</v>
      </c>
      <c r="AM7" s="198">
        <f>IF(AL7="","",IF(นักเรียน!N7="ออก","---ย้าย---",VLOOKUP(AL7,gradecompet,5,TRUE)))</f>
        <v>3</v>
      </c>
      <c r="AN7" s="199" t="str">
        <f>IF(AL7="","",IF(นักเรียน!N7="ออก","---ย้าย---",VLOOKUP(AL7,gradecompet,4,TRUE)))</f>
        <v>ดีเยี่ยม</v>
      </c>
      <c r="AO7" s="177" t="str">
        <f>IF(สมรรถนะ!Z7="","",สมรรถนะ!Z7)</f>
        <v/>
      </c>
      <c r="AP7" s="203"/>
    </row>
    <row r="8" spans="2:42" ht="15.75" customHeight="1">
      <c r="B8" s="178">
        <v>3</v>
      </c>
      <c r="C8" s="175" t="str">
        <f>IF(นักเรียน!C8="","",นักเรียน!C8)</f>
        <v>1528</v>
      </c>
      <c r="D8" s="858" t="str">
        <f>IF(นักเรียน!E8="","",นักเรียน!E8)</f>
        <v>เด็กชายภูผา  เศษจำปา</v>
      </c>
      <c r="E8" s="859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>
      <c r="B9" s="178">
        <v>4</v>
      </c>
      <c r="C9" s="175" t="str">
        <f>IF(นักเรียน!C9="","",นักเรียน!C9)</f>
        <v>1529</v>
      </c>
      <c r="D9" s="858" t="str">
        <f>IF(นักเรียน!E9="","",นักเรียน!E9)</f>
        <v>เด็กชายภูมิพันธ์  สมพงษ์</v>
      </c>
      <c r="E9" s="859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>
      <c r="B10" s="174">
        <v>5</v>
      </c>
      <c r="C10" s="175" t="str">
        <f>IF(นักเรียน!C10="","",นักเรียน!C10)</f>
        <v>1530</v>
      </c>
      <c r="D10" s="858" t="str">
        <f>IF(นักเรียน!E10="","",นักเรียน!E10)</f>
        <v>เด็กชายอดุลยวัฒน์  สอนนาง</v>
      </c>
      <c r="E10" s="859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>
      <c r="B11" s="178">
        <v>6</v>
      </c>
      <c r="C11" s="175" t="str">
        <f>IF(นักเรียน!C11="","",นักเรียน!C11)</f>
        <v>1536</v>
      </c>
      <c r="D11" s="858" t="str">
        <f>IF(นักเรียน!E11="","",นักเรียน!E11)</f>
        <v>เด็กชายชวัลวิทย์  อ่างมัจฉา</v>
      </c>
      <c r="E11" s="859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>
      <c r="B12" s="178">
        <v>7</v>
      </c>
      <c r="C12" s="175" t="str">
        <f>IF(นักเรียน!C12="","",นักเรียน!C12)</f>
        <v>1545</v>
      </c>
      <c r="D12" s="858" t="str">
        <f>IF(นักเรียน!E12="","",นักเรียน!E12)</f>
        <v>เด็กชายศักดิ์ดา  จันทะวงค์</v>
      </c>
      <c r="E12" s="859"/>
      <c r="F12" s="179">
        <f>IF(สมรรถนะ!F12="","",สมรรถนะ!F12)</f>
        <v>2</v>
      </c>
      <c r="G12" s="180">
        <f>IF(สมรรถนะ!G12="","",สมรรถนะ!G12)</f>
        <v>3</v>
      </c>
      <c r="H12" s="180">
        <f>IF(สมรรถนะ!H12="","",สมรรถนะ!H12)</f>
        <v>2</v>
      </c>
      <c r="I12" s="180">
        <f>IF(สมรรถนะ!I12="","",สมรรถนะ!I12)</f>
        <v>3</v>
      </c>
      <c r="J12" s="187">
        <f t="shared" si="6"/>
        <v>10</v>
      </c>
      <c r="K12" s="174">
        <f t="shared" si="7"/>
        <v>83</v>
      </c>
      <c r="L12" s="183" t="str">
        <f t="shared" si="0"/>
        <v>ดีเยี่ยม</v>
      </c>
      <c r="M12" s="179">
        <f>IF(สมรรถนะ!J12="","",สมรรถนะ!J12)</f>
        <v>2</v>
      </c>
      <c r="N12" s="180">
        <f>IF(สมรรถนะ!K12="","",สมรรถนะ!K12)</f>
        <v>3</v>
      </c>
      <c r="O12" s="191">
        <f t="shared" si="8"/>
        <v>5</v>
      </c>
      <c r="P12" s="174">
        <f t="shared" si="9"/>
        <v>83</v>
      </c>
      <c r="Q12" s="183" t="str">
        <f t="shared" si="1"/>
        <v>ดีเยี่ยม</v>
      </c>
      <c r="R12" s="179">
        <f>IF(สมรรถนะ!L12="","",สมรรถนะ!L12)</f>
        <v>2</v>
      </c>
      <c r="S12" s="180">
        <f>IF(สมรรถนะ!M12="","",สมรรถนะ!M12)</f>
        <v>3</v>
      </c>
      <c r="T12" s="191">
        <f t="shared" si="10"/>
        <v>5</v>
      </c>
      <c r="U12" s="174">
        <f t="shared" si="11"/>
        <v>83</v>
      </c>
      <c r="V12" s="183" t="str">
        <f t="shared" si="2"/>
        <v>ดีเยี่ยม</v>
      </c>
      <c r="W12" s="179">
        <f>IF(สมรรถนะ!N12="","",สมรรถนะ!N12)</f>
        <v>2</v>
      </c>
      <c r="X12" s="180">
        <f>IF(สมรรถนะ!O12="","",สมรรถนะ!O12)</f>
        <v>3</v>
      </c>
      <c r="Y12" s="180">
        <f>IF(สมรรถนะ!P12="","",สมรรถนะ!P12)</f>
        <v>2</v>
      </c>
      <c r="Z12" s="180">
        <f>IF(สมรรถนะ!Q12="","",สมรรถนะ!Q12)</f>
        <v>3</v>
      </c>
      <c r="AA12" s="180">
        <f>IF(สมรรถนะ!R12="","",สมรรถนะ!R12)</f>
        <v>2</v>
      </c>
      <c r="AB12" s="180">
        <f>IF(สมรรถนะ!S12="","",สมรรถนะ!S12)</f>
        <v>3</v>
      </c>
      <c r="AC12" s="191">
        <f t="shared" si="12"/>
        <v>15</v>
      </c>
      <c r="AD12" s="174">
        <f t="shared" si="13"/>
        <v>83</v>
      </c>
      <c r="AE12" s="183" t="str">
        <f t="shared" si="3"/>
        <v>ดีเยี่ยม</v>
      </c>
      <c r="AF12" s="179">
        <f>IF(สมรรถนะ!T12="","",สมรรถนะ!T12)</f>
        <v>2</v>
      </c>
      <c r="AG12" s="180">
        <f>IF(สมรรถนะ!U12="","",สมรรถนะ!U12)</f>
        <v>3</v>
      </c>
      <c r="AH12" s="191">
        <f t="shared" si="14"/>
        <v>5</v>
      </c>
      <c r="AI12" s="178">
        <f t="shared" si="15"/>
        <v>83</v>
      </c>
      <c r="AJ12" s="183" t="str">
        <f t="shared" si="4"/>
        <v>ดีเยี่ยม</v>
      </c>
      <c r="AK12" s="200">
        <f t="shared" si="17"/>
        <v>40</v>
      </c>
      <c r="AL12" s="197">
        <f t="shared" si="16"/>
        <v>83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>
      <c r="B13" s="178">
        <v>8</v>
      </c>
      <c r="C13" s="175" t="str">
        <f>IF(นักเรียน!C13="","",นักเรียน!C13)</f>
        <v>1616</v>
      </c>
      <c r="D13" s="858" t="str">
        <f>IF(นักเรียน!E13="","",นักเรียน!E13)</f>
        <v>เด็กชายแจ็คกี้  ระถิกา</v>
      </c>
      <c r="E13" s="859"/>
      <c r="F13" s="179">
        <f>IF(สมรรถนะ!F13="","",สมรรถนะ!F13)</f>
        <v>2</v>
      </c>
      <c r="G13" s="180">
        <f>IF(สมรรถนะ!G13="","",สมรรถนะ!G13)</f>
        <v>3</v>
      </c>
      <c r="H13" s="180">
        <f>IF(สมรรถนะ!H13="","",สมรรถนะ!H13)</f>
        <v>2</v>
      </c>
      <c r="I13" s="180">
        <f>IF(สมรรถนะ!I13="","",สมรรถนะ!I13)</f>
        <v>3</v>
      </c>
      <c r="J13" s="187">
        <f t="shared" si="6"/>
        <v>10</v>
      </c>
      <c r="K13" s="174">
        <f t="shared" si="7"/>
        <v>83</v>
      </c>
      <c r="L13" s="183" t="str">
        <f t="shared" si="0"/>
        <v>ดีเยี่ยม</v>
      </c>
      <c r="M13" s="179">
        <f>IF(สมรรถนะ!J13="","",สมรรถนะ!J13)</f>
        <v>2</v>
      </c>
      <c r="N13" s="180">
        <f>IF(สมรรถนะ!K13="","",สมรรถนะ!K13)</f>
        <v>3</v>
      </c>
      <c r="O13" s="191">
        <f t="shared" si="8"/>
        <v>5</v>
      </c>
      <c r="P13" s="174">
        <f t="shared" si="9"/>
        <v>83</v>
      </c>
      <c r="Q13" s="183" t="str">
        <f t="shared" si="1"/>
        <v>ดีเยี่ยม</v>
      </c>
      <c r="R13" s="179">
        <f>IF(สมรรถนะ!L13="","",สมรรถนะ!L13)</f>
        <v>2</v>
      </c>
      <c r="S13" s="180">
        <f>IF(สมรรถนะ!M13="","",สมรรถนะ!M13)</f>
        <v>3</v>
      </c>
      <c r="T13" s="191">
        <f t="shared" si="10"/>
        <v>5</v>
      </c>
      <c r="U13" s="174">
        <f t="shared" si="11"/>
        <v>83</v>
      </c>
      <c r="V13" s="183" t="str">
        <f t="shared" si="2"/>
        <v>ดีเยี่ยม</v>
      </c>
      <c r="W13" s="179">
        <f>IF(สมรรถนะ!N13="","",สมรรถนะ!N13)</f>
        <v>2</v>
      </c>
      <c r="X13" s="180">
        <f>IF(สมรรถนะ!O13="","",สมรรถนะ!O13)</f>
        <v>3</v>
      </c>
      <c r="Y13" s="180">
        <f>IF(สมรรถนะ!P13="","",สมรรถนะ!P13)</f>
        <v>2</v>
      </c>
      <c r="Z13" s="180">
        <f>IF(สมรรถนะ!Q13="","",สมรรถนะ!Q13)</f>
        <v>3</v>
      </c>
      <c r="AA13" s="180">
        <f>IF(สมรรถนะ!R13="","",สมรรถนะ!R13)</f>
        <v>2</v>
      </c>
      <c r="AB13" s="180">
        <f>IF(สมรรถนะ!S13="","",สมรรถนะ!S13)</f>
        <v>3</v>
      </c>
      <c r="AC13" s="191">
        <f t="shared" si="12"/>
        <v>15</v>
      </c>
      <c r="AD13" s="174">
        <f t="shared" si="13"/>
        <v>83</v>
      </c>
      <c r="AE13" s="183" t="str">
        <f t="shared" si="3"/>
        <v>ดีเยี่ยม</v>
      </c>
      <c r="AF13" s="179">
        <f>IF(สมรรถนะ!T13="","",สมรรถนะ!T13)</f>
        <v>2</v>
      </c>
      <c r="AG13" s="180">
        <f>IF(สมรรถนะ!U13="","",สมรรถนะ!U13)</f>
        <v>3</v>
      </c>
      <c r="AH13" s="191">
        <f t="shared" si="14"/>
        <v>5</v>
      </c>
      <c r="AI13" s="178">
        <f t="shared" si="15"/>
        <v>83</v>
      </c>
      <c r="AJ13" s="183" t="str">
        <f t="shared" si="4"/>
        <v>ดีเยี่ยม</v>
      </c>
      <c r="AK13" s="200">
        <f t="shared" si="17"/>
        <v>40</v>
      </c>
      <c r="AL13" s="197">
        <f t="shared" si="16"/>
        <v>83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>
      <c r="B14" s="174">
        <v>9</v>
      </c>
      <c r="C14" s="175" t="str">
        <f>IF(นักเรียน!C14="","",นักเรียน!C14)</f>
        <v>1531</v>
      </c>
      <c r="D14" s="858" t="str">
        <f>IF(นักเรียน!E14="","",นักเรียน!E14)</f>
        <v>เด็กหญิงธิราวัลย์  อ่อนตามา</v>
      </c>
      <c r="E14" s="859"/>
      <c r="F14" s="179">
        <f>IF(สมรรถนะ!F14="","",สมรรถนะ!F14)</f>
        <v>2</v>
      </c>
      <c r="G14" s="180">
        <f>IF(สมรรถนะ!G14="","",สมรรถนะ!G14)</f>
        <v>3</v>
      </c>
      <c r="H14" s="180">
        <f>IF(สมรรถนะ!H14="","",สมรรถนะ!H14)</f>
        <v>2</v>
      </c>
      <c r="I14" s="180">
        <f>IF(สมรรถนะ!I14="","",สมรรถนะ!I14)</f>
        <v>3</v>
      </c>
      <c r="J14" s="187">
        <f t="shared" si="6"/>
        <v>10</v>
      </c>
      <c r="K14" s="174">
        <f t="shared" si="7"/>
        <v>83</v>
      </c>
      <c r="L14" s="183" t="str">
        <f t="shared" si="0"/>
        <v>ดีเยี่ยม</v>
      </c>
      <c r="M14" s="179">
        <f>IF(สมรรถนะ!J14="","",สมรรถนะ!J14)</f>
        <v>2</v>
      </c>
      <c r="N14" s="180">
        <f>IF(สมรรถนะ!K14="","",สมรรถนะ!K14)</f>
        <v>3</v>
      </c>
      <c r="O14" s="191">
        <f t="shared" si="8"/>
        <v>5</v>
      </c>
      <c r="P14" s="174">
        <f t="shared" si="9"/>
        <v>83</v>
      </c>
      <c r="Q14" s="183" t="str">
        <f t="shared" si="1"/>
        <v>ดีเยี่ยม</v>
      </c>
      <c r="R14" s="179">
        <f>IF(สมรรถนะ!L14="","",สมรรถนะ!L14)</f>
        <v>2</v>
      </c>
      <c r="S14" s="180">
        <f>IF(สมรรถนะ!M14="","",สมรรถนะ!M14)</f>
        <v>3</v>
      </c>
      <c r="T14" s="191">
        <f t="shared" si="10"/>
        <v>5</v>
      </c>
      <c r="U14" s="174">
        <f t="shared" si="11"/>
        <v>83</v>
      </c>
      <c r="V14" s="183" t="str">
        <f t="shared" si="2"/>
        <v>ดีเยี่ยม</v>
      </c>
      <c r="W14" s="179">
        <f>IF(สมรรถนะ!N14="","",สมรรถนะ!N14)</f>
        <v>2</v>
      </c>
      <c r="X14" s="180">
        <f>IF(สมรรถนะ!O14="","",สมรรถนะ!O14)</f>
        <v>3</v>
      </c>
      <c r="Y14" s="180">
        <f>IF(สมรรถนะ!P14="","",สมรรถนะ!P14)</f>
        <v>2</v>
      </c>
      <c r="Z14" s="180">
        <f>IF(สมรรถนะ!Q14="","",สมรรถนะ!Q14)</f>
        <v>3</v>
      </c>
      <c r="AA14" s="180">
        <f>IF(สมรรถนะ!R14="","",สมรรถนะ!R14)</f>
        <v>2</v>
      </c>
      <c r="AB14" s="180">
        <f>IF(สมรรถนะ!S14="","",สมรรถนะ!S14)</f>
        <v>3</v>
      </c>
      <c r="AC14" s="191">
        <f t="shared" si="12"/>
        <v>15</v>
      </c>
      <c r="AD14" s="174">
        <f t="shared" si="13"/>
        <v>83</v>
      </c>
      <c r="AE14" s="183" t="str">
        <f t="shared" si="3"/>
        <v>ดีเยี่ยม</v>
      </c>
      <c r="AF14" s="179">
        <f>IF(สมรรถนะ!T14="","",สมรรถนะ!T14)</f>
        <v>2</v>
      </c>
      <c r="AG14" s="180">
        <f>IF(สมรรถนะ!U14="","",สมรรถนะ!U14)</f>
        <v>3</v>
      </c>
      <c r="AH14" s="191">
        <f t="shared" si="14"/>
        <v>5</v>
      </c>
      <c r="AI14" s="178">
        <f t="shared" si="15"/>
        <v>83</v>
      </c>
      <c r="AJ14" s="183" t="str">
        <f t="shared" si="4"/>
        <v>ดีเยี่ยม</v>
      </c>
      <c r="AK14" s="200">
        <f t="shared" si="17"/>
        <v>40</v>
      </c>
      <c r="AL14" s="197">
        <f t="shared" si="16"/>
        <v>83</v>
      </c>
      <c r="AM14" s="198">
        <f>IF(AL14="","",IF(นักเรียน!N14="ออก","---ย้าย---",VLOOKUP(AL14,gradecompet,5,TRUE)))</f>
        <v>3</v>
      </c>
      <c r="AN14" s="199" t="str">
        <f>IF(AL14="","",IF(นักเรียน!N14="ออก","---ย้าย---",VLOOKUP(AL14,gradecompet,4,TRUE)))</f>
        <v>ดีเยี่ยม</v>
      </c>
      <c r="AO14" s="177" t="str">
        <f>IF(สมรรถนะ!Z14="","",สมรรถนะ!Z14)</f>
        <v/>
      </c>
      <c r="AP14" s="203"/>
    </row>
    <row r="15" spans="2:42" ht="15.75" customHeight="1">
      <c r="B15" s="178">
        <v>10</v>
      </c>
      <c r="C15" s="175" t="str">
        <f>IF(นักเรียน!C15="","",นักเรียน!C15)</f>
        <v>1532</v>
      </c>
      <c r="D15" s="858" t="str">
        <f>IF(นักเรียน!E15="","",นักเรียน!E15)</f>
        <v>เด็กหญิงนงนภัส  ติยะภา</v>
      </c>
      <c r="E15" s="859"/>
      <c r="F15" s="179">
        <f>IF(สมรรถนะ!F15="","",สมรรถนะ!F15)</f>
        <v>2</v>
      </c>
      <c r="G15" s="180">
        <f>IF(สมรรถนะ!G15="","",สมรรถนะ!G15)</f>
        <v>3</v>
      </c>
      <c r="H15" s="180">
        <f>IF(สมรรถนะ!H15="","",สมรรถนะ!H15)</f>
        <v>2</v>
      </c>
      <c r="I15" s="180">
        <f>IF(สมรรถนะ!I15="","",สมรรถนะ!I15)</f>
        <v>3</v>
      </c>
      <c r="J15" s="187">
        <f t="shared" si="6"/>
        <v>10</v>
      </c>
      <c r="K15" s="174">
        <f t="shared" si="7"/>
        <v>83</v>
      </c>
      <c r="L15" s="183" t="str">
        <f t="shared" si="0"/>
        <v>ดีเยี่ยม</v>
      </c>
      <c r="M15" s="179">
        <f>IF(สมรรถนะ!J15="","",สมรรถนะ!J15)</f>
        <v>2</v>
      </c>
      <c r="N15" s="180">
        <f>IF(สมรรถนะ!K15="","",สมรรถนะ!K15)</f>
        <v>3</v>
      </c>
      <c r="O15" s="191">
        <f t="shared" si="8"/>
        <v>5</v>
      </c>
      <c r="P15" s="174">
        <f t="shared" si="9"/>
        <v>83</v>
      </c>
      <c r="Q15" s="183" t="str">
        <f t="shared" si="1"/>
        <v>ดีเยี่ยม</v>
      </c>
      <c r="R15" s="179">
        <f>IF(สมรรถนะ!L15="","",สมรรถนะ!L15)</f>
        <v>2</v>
      </c>
      <c r="S15" s="180">
        <f>IF(สมรรถนะ!M15="","",สมรรถนะ!M15)</f>
        <v>3</v>
      </c>
      <c r="T15" s="191">
        <f t="shared" si="10"/>
        <v>5</v>
      </c>
      <c r="U15" s="174">
        <f t="shared" si="11"/>
        <v>83</v>
      </c>
      <c r="V15" s="183" t="str">
        <f t="shared" si="2"/>
        <v>ดีเยี่ยม</v>
      </c>
      <c r="W15" s="179">
        <f>IF(สมรรถนะ!N15="","",สมรรถนะ!N15)</f>
        <v>2</v>
      </c>
      <c r="X15" s="180">
        <f>IF(สมรรถนะ!O15="","",สมรรถนะ!O15)</f>
        <v>3</v>
      </c>
      <c r="Y15" s="180">
        <f>IF(สมรรถนะ!P15="","",สมรรถนะ!P15)</f>
        <v>2</v>
      </c>
      <c r="Z15" s="180">
        <f>IF(สมรรถนะ!Q15="","",สมรรถนะ!Q15)</f>
        <v>3</v>
      </c>
      <c r="AA15" s="180">
        <f>IF(สมรรถนะ!R15="","",สมรรถนะ!R15)</f>
        <v>2</v>
      </c>
      <c r="AB15" s="180">
        <f>IF(สมรรถนะ!S15="","",สมรรถนะ!S15)</f>
        <v>3</v>
      </c>
      <c r="AC15" s="191">
        <f t="shared" si="12"/>
        <v>15</v>
      </c>
      <c r="AD15" s="174">
        <f t="shared" si="13"/>
        <v>83</v>
      </c>
      <c r="AE15" s="183" t="str">
        <f t="shared" si="3"/>
        <v>ดีเยี่ยม</v>
      </c>
      <c r="AF15" s="179">
        <f>IF(สมรรถนะ!T15="","",สมรรถนะ!T15)</f>
        <v>2</v>
      </c>
      <c r="AG15" s="180">
        <f>IF(สมรรถนะ!U15="","",สมรรถนะ!U15)</f>
        <v>3</v>
      </c>
      <c r="AH15" s="191">
        <f t="shared" si="14"/>
        <v>5</v>
      </c>
      <c r="AI15" s="178">
        <f t="shared" si="15"/>
        <v>83</v>
      </c>
      <c r="AJ15" s="183" t="str">
        <f t="shared" si="4"/>
        <v>ดีเยี่ยม</v>
      </c>
      <c r="AK15" s="200">
        <f t="shared" si="17"/>
        <v>40</v>
      </c>
      <c r="AL15" s="197">
        <f t="shared" si="16"/>
        <v>83</v>
      </c>
      <c r="AM15" s="198">
        <f>IF(AL15="","",IF(นักเรียน!N15="ออก","---ย้าย---",VLOOKUP(AL15,gradecompet,5,TRUE)))</f>
        <v>3</v>
      </c>
      <c r="AN15" s="199" t="str">
        <f>IF(AL15="","",IF(นักเรียน!N15="ออก","---ย้าย---",VLOOKUP(AL15,gradecompet,4,TRUE)))</f>
        <v>ดีเยี่ยม</v>
      </c>
      <c r="AO15" s="177" t="str">
        <f>IF(สมรรถนะ!Z15="","",สมรรถนะ!Z15)</f>
        <v/>
      </c>
      <c r="AP15" s="203"/>
    </row>
    <row r="16" spans="2:42" ht="15.75" customHeight="1">
      <c r="B16" s="178">
        <v>11</v>
      </c>
      <c r="C16" s="175" t="str">
        <f>IF(นักเรียน!C16="","",นักเรียน!C16)</f>
        <v>1533</v>
      </c>
      <c r="D16" s="858" t="str">
        <f>IF(นักเรียน!E16="","",นักเรียน!E16)</f>
        <v>เด็กหญิงปรารถณา  แสนรินทร์</v>
      </c>
      <c r="E16" s="859"/>
      <c r="F16" s="179">
        <f>IF(สมรรถนะ!F16="","",สมรรถนะ!F16)</f>
        <v>2</v>
      </c>
      <c r="G16" s="180">
        <f>IF(สมรรถนะ!G16="","",สมรรถนะ!G16)</f>
        <v>3</v>
      </c>
      <c r="H16" s="180">
        <f>IF(สมรรถนะ!H16="","",สมรรถนะ!H16)</f>
        <v>2</v>
      </c>
      <c r="I16" s="180">
        <f>IF(สมรรถนะ!I16="","",สมรรถนะ!I16)</f>
        <v>3</v>
      </c>
      <c r="J16" s="187">
        <f t="shared" si="6"/>
        <v>10</v>
      </c>
      <c r="K16" s="174">
        <f t="shared" si="7"/>
        <v>83</v>
      </c>
      <c r="L16" s="183" t="str">
        <f t="shared" si="0"/>
        <v>ดีเยี่ยม</v>
      </c>
      <c r="M16" s="179">
        <f>IF(สมรรถนะ!J16="","",สมรรถนะ!J16)</f>
        <v>2</v>
      </c>
      <c r="N16" s="180">
        <f>IF(สมรรถนะ!K16="","",สมรรถนะ!K16)</f>
        <v>3</v>
      </c>
      <c r="O16" s="191">
        <f t="shared" si="8"/>
        <v>5</v>
      </c>
      <c r="P16" s="174">
        <f t="shared" si="9"/>
        <v>83</v>
      </c>
      <c r="Q16" s="183" t="str">
        <f t="shared" si="1"/>
        <v>ดีเยี่ยม</v>
      </c>
      <c r="R16" s="179">
        <f>IF(สมรรถนะ!L16="","",สมรรถนะ!L16)</f>
        <v>2</v>
      </c>
      <c r="S16" s="180">
        <f>IF(สมรรถนะ!M16="","",สมรรถนะ!M16)</f>
        <v>3</v>
      </c>
      <c r="T16" s="191">
        <f t="shared" si="10"/>
        <v>5</v>
      </c>
      <c r="U16" s="174">
        <f t="shared" si="11"/>
        <v>83</v>
      </c>
      <c r="V16" s="183" t="str">
        <f t="shared" si="2"/>
        <v>ดีเยี่ยม</v>
      </c>
      <c r="W16" s="179">
        <f>IF(สมรรถนะ!N16="","",สมรรถนะ!N16)</f>
        <v>2</v>
      </c>
      <c r="X16" s="180">
        <f>IF(สมรรถนะ!O16="","",สมรรถนะ!O16)</f>
        <v>3</v>
      </c>
      <c r="Y16" s="180">
        <f>IF(สมรรถนะ!P16="","",สมรรถนะ!P16)</f>
        <v>2</v>
      </c>
      <c r="Z16" s="180">
        <f>IF(สมรรถนะ!Q16="","",สมรรถนะ!Q16)</f>
        <v>3</v>
      </c>
      <c r="AA16" s="180">
        <f>IF(สมรรถนะ!R16="","",สมรรถนะ!R16)</f>
        <v>2</v>
      </c>
      <c r="AB16" s="180">
        <f>IF(สมรรถนะ!S16="","",สมรรถนะ!S16)</f>
        <v>3</v>
      </c>
      <c r="AC16" s="191">
        <f t="shared" si="12"/>
        <v>15</v>
      </c>
      <c r="AD16" s="174">
        <f t="shared" si="13"/>
        <v>83</v>
      </c>
      <c r="AE16" s="183" t="str">
        <f t="shared" si="3"/>
        <v>ดีเยี่ยม</v>
      </c>
      <c r="AF16" s="179">
        <f>IF(สมรรถนะ!T16="","",สมรรถนะ!T16)</f>
        <v>2</v>
      </c>
      <c r="AG16" s="180">
        <f>IF(สมรรถนะ!U16="","",สมรรถนะ!U16)</f>
        <v>3</v>
      </c>
      <c r="AH16" s="191">
        <f t="shared" si="14"/>
        <v>5</v>
      </c>
      <c r="AI16" s="178">
        <f t="shared" si="15"/>
        <v>83</v>
      </c>
      <c r="AJ16" s="183" t="str">
        <f t="shared" si="4"/>
        <v>ดีเยี่ยม</v>
      </c>
      <c r="AK16" s="200">
        <f t="shared" si="17"/>
        <v>40</v>
      </c>
      <c r="AL16" s="197">
        <f t="shared" si="16"/>
        <v>83</v>
      </c>
      <c r="AM16" s="198">
        <f>IF(AL16="","",IF(นักเรียน!N16="ออก","---ย้าย---",VLOOKUP(AL16,gradecompet,5,TRUE)))</f>
        <v>3</v>
      </c>
      <c r="AN16" s="199" t="str">
        <f>IF(AL16="","",IF(นักเรียน!N16="ออก","---ย้าย---",VLOOKUP(AL16,gradecompet,4,TRUE)))</f>
        <v>ดีเยี่ยม</v>
      </c>
      <c r="AO16" s="177" t="str">
        <f>IF(สมรรถนะ!Z16="","",สมรรถนะ!Z16)</f>
        <v/>
      </c>
      <c r="AP16" s="203"/>
    </row>
    <row r="17" spans="2:42" ht="15.75" customHeight="1">
      <c r="B17" s="178">
        <v>12</v>
      </c>
      <c r="C17" s="175" t="str">
        <f>IF(นักเรียน!C17="","",นักเรียน!C17)</f>
        <v>1538</v>
      </c>
      <c r="D17" s="858" t="str">
        <f>IF(นักเรียน!E17="","",นักเรียน!E17)</f>
        <v>เด็กหญิงอุษามณี  อินทะพิมพ์</v>
      </c>
      <c r="E17" s="859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>
      <c r="B18" s="174">
        <v>13</v>
      </c>
      <c r="C18" s="175" t="str">
        <f>IF(นักเรียน!C18="","",นักเรียน!C18)</f>
        <v>1592</v>
      </c>
      <c r="D18" s="858" t="str">
        <f>IF(นักเรียน!E18="","",นักเรียน!E18)</f>
        <v>เด็กหญิงกชกร  พิมพ์พงษ์</v>
      </c>
      <c r="E18" s="859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>
      <c r="B19" s="178">
        <v>14</v>
      </c>
      <c r="C19" s="175" t="str">
        <f>IF(นักเรียน!C19="","",นักเรียน!C19)</f>
        <v>1598</v>
      </c>
      <c r="D19" s="858" t="str">
        <f>IF(นักเรียน!E19="","",นักเรียน!E19)</f>
        <v>เด็กหญิงอภิรญาพร  นรสิงห์</v>
      </c>
      <c r="E19" s="859"/>
      <c r="F19" s="179">
        <f>IF(สมรรถนะ!F19="","",สมรรถนะ!F19)</f>
        <v>2</v>
      </c>
      <c r="G19" s="180">
        <f>IF(สมรรถนะ!G19="","",สมรรถนะ!G19)</f>
        <v>3</v>
      </c>
      <c r="H19" s="180">
        <f>IF(สมรรถนะ!H19="","",สมรรถนะ!H19)</f>
        <v>2</v>
      </c>
      <c r="I19" s="180">
        <f>IF(สมรรถนะ!I19="","",สมรรถนะ!I19)</f>
        <v>3</v>
      </c>
      <c r="J19" s="187">
        <f t="shared" si="6"/>
        <v>10</v>
      </c>
      <c r="K19" s="174">
        <f t="shared" si="7"/>
        <v>83</v>
      </c>
      <c r="L19" s="183" t="str">
        <f t="shared" si="0"/>
        <v>ดีเยี่ยม</v>
      </c>
      <c r="M19" s="179">
        <f>IF(สมรรถนะ!J19="","",สมรรถนะ!J19)</f>
        <v>2</v>
      </c>
      <c r="N19" s="180">
        <f>IF(สมรรถนะ!K19="","",สมรรถนะ!K19)</f>
        <v>3</v>
      </c>
      <c r="O19" s="191">
        <f t="shared" si="8"/>
        <v>5</v>
      </c>
      <c r="P19" s="174">
        <f t="shared" si="9"/>
        <v>83</v>
      </c>
      <c r="Q19" s="183" t="str">
        <f t="shared" si="1"/>
        <v>ดีเยี่ยม</v>
      </c>
      <c r="R19" s="179">
        <f>IF(สมรรถนะ!L19="","",สมรรถนะ!L19)</f>
        <v>2</v>
      </c>
      <c r="S19" s="180">
        <f>IF(สมรรถนะ!M19="","",สมรรถนะ!M19)</f>
        <v>3</v>
      </c>
      <c r="T19" s="191">
        <f t="shared" si="10"/>
        <v>5</v>
      </c>
      <c r="U19" s="174">
        <f t="shared" si="11"/>
        <v>83</v>
      </c>
      <c r="V19" s="183" t="str">
        <f t="shared" si="2"/>
        <v>ดีเยี่ยม</v>
      </c>
      <c r="W19" s="179">
        <f>IF(สมรรถนะ!N19="","",สมรรถนะ!N19)</f>
        <v>2</v>
      </c>
      <c r="X19" s="180">
        <f>IF(สมรรถนะ!O19="","",สมรรถนะ!O19)</f>
        <v>3</v>
      </c>
      <c r="Y19" s="180">
        <f>IF(สมรรถนะ!P19="","",สมรรถนะ!P19)</f>
        <v>2</v>
      </c>
      <c r="Z19" s="180">
        <f>IF(สมรรถนะ!Q19="","",สมรรถนะ!Q19)</f>
        <v>3</v>
      </c>
      <c r="AA19" s="180">
        <f>IF(สมรรถนะ!R19="","",สมรรถนะ!R19)</f>
        <v>2</v>
      </c>
      <c r="AB19" s="180">
        <f>IF(สมรรถนะ!S19="","",สมรรถนะ!S19)</f>
        <v>3</v>
      </c>
      <c r="AC19" s="191">
        <f t="shared" si="12"/>
        <v>15</v>
      </c>
      <c r="AD19" s="174">
        <f t="shared" si="13"/>
        <v>83</v>
      </c>
      <c r="AE19" s="183" t="str">
        <f t="shared" si="3"/>
        <v>ดีเยี่ยม</v>
      </c>
      <c r="AF19" s="179">
        <f>IF(สมรรถนะ!T19="","",สมรรถนะ!T19)</f>
        <v>2</v>
      </c>
      <c r="AG19" s="180">
        <f>IF(สมรรถนะ!U19="","",สมรรถนะ!U19)</f>
        <v>3</v>
      </c>
      <c r="AH19" s="191">
        <f t="shared" si="14"/>
        <v>5</v>
      </c>
      <c r="AI19" s="178">
        <f t="shared" si="15"/>
        <v>83</v>
      </c>
      <c r="AJ19" s="183" t="str">
        <f t="shared" si="4"/>
        <v>ดีเยี่ยม</v>
      </c>
      <c r="AK19" s="200">
        <f t="shared" si="17"/>
        <v>40</v>
      </c>
      <c r="AL19" s="197">
        <f t="shared" si="16"/>
        <v>83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>
      <c r="B20" s="178">
        <v>15</v>
      </c>
      <c r="C20" s="175" t="str">
        <f>IF(นักเรียน!C20="","",นักเรียน!C20)</f>
        <v>1641</v>
      </c>
      <c r="D20" s="858" t="str">
        <f>IF(นักเรียน!E20="","",นักเรียน!E20)</f>
        <v>เด็กหญิงกนกอร  เกษอินทร์</v>
      </c>
      <c r="E20" s="859"/>
      <c r="F20" s="179">
        <f>IF(สมรรถนะ!F20="","",สมรรถนะ!F20)</f>
        <v>3</v>
      </c>
      <c r="G20" s="180">
        <f>IF(สมรรถนะ!G20="","",สมรรถนะ!G20)</f>
        <v>3</v>
      </c>
      <c r="H20" s="180">
        <f>IF(สมรรถนะ!H20="","",สมรรถนะ!H20)</f>
        <v>3</v>
      </c>
      <c r="I20" s="180">
        <f>IF(สมรรถนะ!I20="","",สมรรถนะ!I20)</f>
        <v>3</v>
      </c>
      <c r="J20" s="187">
        <f t="shared" si="6"/>
        <v>12</v>
      </c>
      <c r="K20" s="174">
        <f t="shared" si="7"/>
        <v>100</v>
      </c>
      <c r="L20" s="183" t="str">
        <f t="shared" si="0"/>
        <v>ดีเยี่ยม</v>
      </c>
      <c r="M20" s="179">
        <f>IF(สมรรถนะ!J20="","",สมรรถนะ!J20)</f>
        <v>3</v>
      </c>
      <c r="N20" s="180">
        <f>IF(สมรรถนะ!K20="","",สมรรถนะ!K20)</f>
        <v>3</v>
      </c>
      <c r="O20" s="191">
        <f t="shared" si="8"/>
        <v>6</v>
      </c>
      <c r="P20" s="174">
        <f t="shared" si="9"/>
        <v>100</v>
      </c>
      <c r="Q20" s="183" t="str">
        <f t="shared" si="1"/>
        <v>ดีเยี่ยม</v>
      </c>
      <c r="R20" s="179">
        <f>IF(สมรรถนะ!L20="","",สมรรถนะ!L20)</f>
        <v>3</v>
      </c>
      <c r="S20" s="180">
        <f>IF(สมรรถนะ!M20="","",สมรรถนะ!M20)</f>
        <v>3</v>
      </c>
      <c r="T20" s="191">
        <f t="shared" si="10"/>
        <v>6</v>
      </c>
      <c r="U20" s="174">
        <f t="shared" si="11"/>
        <v>100</v>
      </c>
      <c r="V20" s="183" t="str">
        <f t="shared" si="2"/>
        <v>ดีเยี่ยม</v>
      </c>
      <c r="W20" s="179">
        <f>IF(สมรรถนะ!N20="","",สมรรถนะ!N20)</f>
        <v>3</v>
      </c>
      <c r="X20" s="180">
        <f>IF(สมรรถนะ!O20="","",สมรรถนะ!O20)</f>
        <v>3</v>
      </c>
      <c r="Y20" s="180">
        <f>IF(สมรรถนะ!P20="","",สมรรถนะ!P20)</f>
        <v>3</v>
      </c>
      <c r="Z20" s="180">
        <f>IF(สมรรถนะ!Q20="","",สมรรถนะ!Q20)</f>
        <v>3</v>
      </c>
      <c r="AA20" s="180">
        <f>IF(สมรรถนะ!R20="","",สมรรถนะ!R20)</f>
        <v>3</v>
      </c>
      <c r="AB20" s="180">
        <f>IF(สมรรถนะ!S20="","",สมรรถนะ!S20)</f>
        <v>3</v>
      </c>
      <c r="AC20" s="191">
        <f t="shared" si="12"/>
        <v>18</v>
      </c>
      <c r="AD20" s="174">
        <f t="shared" si="13"/>
        <v>100</v>
      </c>
      <c r="AE20" s="183" t="str">
        <f t="shared" si="3"/>
        <v>ดีเยี่ยม</v>
      </c>
      <c r="AF20" s="179">
        <f>IF(สมรรถนะ!T20="","",สมรรถนะ!T20)</f>
        <v>3</v>
      </c>
      <c r="AG20" s="180">
        <f>IF(สมรรถนะ!U20="","",สมรรถนะ!U20)</f>
        <v>3</v>
      </c>
      <c r="AH20" s="191">
        <f t="shared" si="14"/>
        <v>6</v>
      </c>
      <c r="AI20" s="178">
        <f t="shared" si="15"/>
        <v>100</v>
      </c>
      <c r="AJ20" s="183" t="str">
        <f t="shared" si="4"/>
        <v>ดีเยี่ยม</v>
      </c>
      <c r="AK20" s="200">
        <f t="shared" si="17"/>
        <v>48</v>
      </c>
      <c r="AL20" s="197">
        <f t="shared" si="16"/>
        <v>100</v>
      </c>
      <c r="AM20" s="198">
        <f>IF(AL20="","",IF(นักเรียน!N20="ออก","---ย้าย---",VLOOKUP(AL20,gradecompet,5,TRUE)))</f>
        <v>3</v>
      </c>
      <c r="AN20" s="199" t="str">
        <f>IF(AL20="","",IF(นักเรียน!N20="ออก","---ย้าย---",VLOOKUP(AL20,gradecompet,4,TRUE)))</f>
        <v>ดีเยี่ยม</v>
      </c>
      <c r="AO20" s="177" t="str">
        <f>IF(สมรรถนะ!Z20="","",สมรรถนะ!Z20)</f>
        <v/>
      </c>
      <c r="AP20" s="203"/>
    </row>
    <row r="21" spans="2:42" ht="15.75" customHeight="1">
      <c r="B21" s="178">
        <v>16</v>
      </c>
      <c r="C21" s="175" t="str">
        <f>IF(นักเรียน!C21="","",นักเรียน!C21)</f>
        <v>1662</v>
      </c>
      <c r="D21" s="858" t="str">
        <f>IF(นักเรียน!E21="","",นักเรียน!E21)</f>
        <v>เด็กหญิงรุ่งอรุณรัศมี  จันทร์แจ่มศรี</v>
      </c>
      <c r="E21" s="859"/>
      <c r="F21" s="179">
        <f>IF(สมรรถนะ!F21="","",สมรรถนะ!F21)</f>
        <v>3</v>
      </c>
      <c r="G21" s="180">
        <f>IF(สมรรถนะ!G21="","",สมรรถนะ!G21)</f>
        <v>3</v>
      </c>
      <c r="H21" s="180">
        <f>IF(สมรรถนะ!H21="","",สมรรถนะ!H21)</f>
        <v>3</v>
      </c>
      <c r="I21" s="180">
        <f>IF(สมรรถนะ!I21="","",สมรรถนะ!I21)</f>
        <v>3</v>
      </c>
      <c r="J21" s="187">
        <f t="shared" si="6"/>
        <v>12</v>
      </c>
      <c r="K21" s="174">
        <f t="shared" si="7"/>
        <v>100</v>
      </c>
      <c r="L21" s="183" t="str">
        <f t="shared" si="0"/>
        <v>ดีเยี่ยม</v>
      </c>
      <c r="M21" s="179">
        <f>IF(สมรรถนะ!J21="","",สมรรถนะ!J21)</f>
        <v>3</v>
      </c>
      <c r="N21" s="180">
        <f>IF(สมรรถนะ!K21="","",สมรรถนะ!K21)</f>
        <v>3</v>
      </c>
      <c r="O21" s="191">
        <f t="shared" si="8"/>
        <v>6</v>
      </c>
      <c r="P21" s="174">
        <f t="shared" si="9"/>
        <v>100</v>
      </c>
      <c r="Q21" s="183" t="str">
        <f t="shared" si="1"/>
        <v>ดีเยี่ยม</v>
      </c>
      <c r="R21" s="179">
        <f>IF(สมรรถนะ!L21="","",สมรรถนะ!L21)</f>
        <v>3</v>
      </c>
      <c r="S21" s="180">
        <f>IF(สมรรถนะ!M21="","",สมรรถนะ!M21)</f>
        <v>3</v>
      </c>
      <c r="T21" s="191">
        <f t="shared" si="10"/>
        <v>6</v>
      </c>
      <c r="U21" s="174">
        <f t="shared" si="11"/>
        <v>100</v>
      </c>
      <c r="V21" s="183" t="str">
        <f t="shared" si="2"/>
        <v>ดีเยี่ยม</v>
      </c>
      <c r="W21" s="179">
        <f>IF(สมรรถนะ!N21="","",สมรรถนะ!N21)</f>
        <v>3</v>
      </c>
      <c r="X21" s="180">
        <f>IF(สมรรถนะ!O21="","",สมรรถนะ!O21)</f>
        <v>3</v>
      </c>
      <c r="Y21" s="180">
        <f>IF(สมรรถนะ!P21="","",สมรรถนะ!P21)</f>
        <v>3</v>
      </c>
      <c r="Z21" s="180">
        <f>IF(สมรรถนะ!Q21="","",สมรรถนะ!Q21)</f>
        <v>3</v>
      </c>
      <c r="AA21" s="180">
        <f>IF(สมรรถนะ!R21="","",สมรรถนะ!R21)</f>
        <v>3</v>
      </c>
      <c r="AB21" s="180">
        <f>IF(สมรรถนะ!S21="","",สมรรถนะ!S21)</f>
        <v>3</v>
      </c>
      <c r="AC21" s="191">
        <f t="shared" si="12"/>
        <v>18</v>
      </c>
      <c r="AD21" s="174">
        <f t="shared" si="13"/>
        <v>100</v>
      </c>
      <c r="AE21" s="183" t="str">
        <f t="shared" si="3"/>
        <v>ดีเยี่ยม</v>
      </c>
      <c r="AF21" s="179">
        <f>IF(สมรรถนะ!T21="","",สมรรถนะ!T21)</f>
        <v>3</v>
      </c>
      <c r="AG21" s="180">
        <f>IF(สมรรถนะ!U21="","",สมรรถนะ!U21)</f>
        <v>3</v>
      </c>
      <c r="AH21" s="191">
        <f t="shared" si="14"/>
        <v>6</v>
      </c>
      <c r="AI21" s="178">
        <f t="shared" si="15"/>
        <v>100</v>
      </c>
      <c r="AJ21" s="183" t="str">
        <f t="shared" si="4"/>
        <v>ดีเยี่ยม</v>
      </c>
      <c r="AK21" s="200">
        <f t="shared" si="17"/>
        <v>48</v>
      </c>
      <c r="AL21" s="197">
        <f t="shared" si="16"/>
        <v>100</v>
      </c>
      <c r="AM21" s="198">
        <f>IF(AL21="","",IF(นักเรียน!N21="ออก","---ย้าย---",VLOOKUP(AL21,gradecompet,5,TRUE)))</f>
        <v>3</v>
      </c>
      <c r="AN21" s="199" t="str">
        <f>IF(AL21="","",IF(นักเรียน!N21="ออก","---ย้าย---",VLOOKUP(AL21,gradecompet,4,TRUE)))</f>
        <v>ดีเยี่ยม</v>
      </c>
      <c r="AO21" s="177" t="str">
        <f>IF(สมรรถนะ!Z21="","",สมรรถนะ!Z21)</f>
        <v/>
      </c>
      <c r="AP21" s="203"/>
    </row>
    <row r="22" spans="2:42" ht="15.75" customHeight="1">
      <c r="B22" s="174">
        <v>17</v>
      </c>
      <c r="C22" s="175" t="str">
        <f>IF(นักเรียน!C22="","",นักเรียน!C22)</f>
        <v>655</v>
      </c>
      <c r="D22" s="858" t="str">
        <f>IF(นักเรียน!E22="","",นักเรียน!E22)</f>
        <v>เด็กชายจักรภัทร  เสนาฤทธิ์</v>
      </c>
      <c r="E22" s="859"/>
      <c r="F22" s="179">
        <f>IF(สมรรถนะ!F22="","",สมรรถนะ!F22)</f>
        <v>2</v>
      </c>
      <c r="G22" s="180">
        <f>IF(สมรรถนะ!G22="","",สมรรถนะ!G22)</f>
        <v>3</v>
      </c>
      <c r="H22" s="180">
        <f>IF(สมรรถนะ!H22="","",สมรรถนะ!H22)</f>
        <v>2</v>
      </c>
      <c r="I22" s="180">
        <f>IF(สมรรถนะ!I22="","",สมรรถนะ!I22)</f>
        <v>3</v>
      </c>
      <c r="J22" s="187">
        <f t="shared" si="6"/>
        <v>10</v>
      </c>
      <c r="K22" s="174">
        <f t="shared" si="7"/>
        <v>83</v>
      </c>
      <c r="L22" s="183" t="str">
        <f t="shared" si="0"/>
        <v>ดีเยี่ยม</v>
      </c>
      <c r="M22" s="179">
        <f>IF(สมรรถนะ!J22="","",สมรรถนะ!J22)</f>
        <v>2</v>
      </c>
      <c r="N22" s="180">
        <f>IF(สมรรถนะ!K22="","",สมรรถนะ!K22)</f>
        <v>3</v>
      </c>
      <c r="O22" s="191">
        <f t="shared" si="8"/>
        <v>5</v>
      </c>
      <c r="P22" s="174">
        <f t="shared" si="9"/>
        <v>83</v>
      </c>
      <c r="Q22" s="183" t="str">
        <f t="shared" si="1"/>
        <v>ดีเยี่ยม</v>
      </c>
      <c r="R22" s="179">
        <f>IF(สมรรถนะ!L22="","",สมรรถนะ!L22)</f>
        <v>2</v>
      </c>
      <c r="S22" s="180">
        <f>IF(สมรรถนะ!M22="","",สมรรถนะ!M22)</f>
        <v>3</v>
      </c>
      <c r="T22" s="191">
        <f t="shared" si="10"/>
        <v>5</v>
      </c>
      <c r="U22" s="174">
        <f t="shared" si="11"/>
        <v>83</v>
      </c>
      <c r="V22" s="183" t="str">
        <f t="shared" si="2"/>
        <v>ดีเยี่ยม</v>
      </c>
      <c r="W22" s="179">
        <f>IF(สมรรถนะ!N22="","",สมรรถนะ!N22)</f>
        <v>2</v>
      </c>
      <c r="X22" s="180">
        <f>IF(สมรรถนะ!O22="","",สมรรถนะ!O22)</f>
        <v>3</v>
      </c>
      <c r="Y22" s="180">
        <f>IF(สมรรถนะ!P22="","",สมรรถนะ!P22)</f>
        <v>2</v>
      </c>
      <c r="Z22" s="180">
        <f>IF(สมรรถนะ!Q22="","",สมรรถนะ!Q22)</f>
        <v>3</v>
      </c>
      <c r="AA22" s="180">
        <f>IF(สมรรถนะ!R22="","",สมรรถนะ!R22)</f>
        <v>2</v>
      </c>
      <c r="AB22" s="180">
        <f>IF(สมรรถนะ!S22="","",สมรรถนะ!S22)</f>
        <v>3</v>
      </c>
      <c r="AC22" s="191">
        <f t="shared" si="12"/>
        <v>15</v>
      </c>
      <c r="AD22" s="174">
        <f t="shared" si="13"/>
        <v>83</v>
      </c>
      <c r="AE22" s="183" t="str">
        <f t="shared" si="3"/>
        <v>ดีเยี่ยม</v>
      </c>
      <c r="AF22" s="179">
        <f>IF(สมรรถนะ!T22="","",สมรรถนะ!T22)</f>
        <v>2</v>
      </c>
      <c r="AG22" s="180">
        <f>IF(สมรรถนะ!U22="","",สมรรถนะ!U22)</f>
        <v>3</v>
      </c>
      <c r="AH22" s="191">
        <f t="shared" si="14"/>
        <v>5</v>
      </c>
      <c r="AI22" s="178">
        <f t="shared" si="15"/>
        <v>83</v>
      </c>
      <c r="AJ22" s="183" t="str">
        <f t="shared" si="4"/>
        <v>ดีเยี่ยม</v>
      </c>
      <c r="AK22" s="200">
        <f t="shared" si="17"/>
        <v>40</v>
      </c>
      <c r="AL22" s="197">
        <f t="shared" si="16"/>
        <v>83</v>
      </c>
      <c r="AM22" s="198">
        <f>IF(AL22="","",IF(นักเรียน!N22="ออก","---ย้าย---",VLOOKUP(AL22,gradecompet,5,TRUE)))</f>
        <v>3</v>
      </c>
      <c r="AN22" s="199" t="str">
        <f>IF(AL22="","",IF(นักเรียน!N22="ออก","---ย้าย---",VLOOKUP(AL22,gradecompet,4,TRUE)))</f>
        <v>ดีเยี่ยม</v>
      </c>
      <c r="AO22" s="177" t="str">
        <f>IF(สมรรถนะ!Z22="","",สมรรถนะ!Z22)</f>
        <v/>
      </c>
      <c r="AP22" s="203"/>
    </row>
    <row r="23" spans="2:42" ht="15.75" customHeight="1">
      <c r="B23" s="178">
        <v>18</v>
      </c>
      <c r="C23" s="175" t="str">
        <f>IF(นักเรียน!C23="","",นักเรียน!C23)</f>
        <v>656</v>
      </c>
      <c r="D23" s="858" t="str">
        <f>IF(นักเรียน!E23="","",นักเรียน!E23)</f>
        <v>เด็กชายธนวัต  มีศิลป์</v>
      </c>
      <c r="E23" s="859"/>
      <c r="F23" s="179">
        <f>IF(สมรรถนะ!F23="","",สมรรถนะ!F23)</f>
        <v>2</v>
      </c>
      <c r="G23" s="180">
        <f>IF(สมรรถนะ!G23="","",สมรรถนะ!G23)</f>
        <v>3</v>
      </c>
      <c r="H23" s="180">
        <f>IF(สมรรถนะ!H23="","",สมรรถนะ!H23)</f>
        <v>2</v>
      </c>
      <c r="I23" s="180">
        <f>IF(สมรรถนะ!I23="","",สมรรถนะ!I23)</f>
        <v>3</v>
      </c>
      <c r="J23" s="187">
        <f t="shared" si="6"/>
        <v>10</v>
      </c>
      <c r="K23" s="174">
        <f t="shared" si="7"/>
        <v>83</v>
      </c>
      <c r="L23" s="183" t="str">
        <f t="shared" si="0"/>
        <v>ดีเยี่ยม</v>
      </c>
      <c r="M23" s="179">
        <f>IF(สมรรถนะ!J23="","",สมรรถนะ!J23)</f>
        <v>2</v>
      </c>
      <c r="N23" s="180">
        <f>IF(สมรรถนะ!K23="","",สมรรถนะ!K23)</f>
        <v>3</v>
      </c>
      <c r="O23" s="191">
        <f t="shared" si="8"/>
        <v>5</v>
      </c>
      <c r="P23" s="174">
        <f t="shared" si="9"/>
        <v>83</v>
      </c>
      <c r="Q23" s="183" t="str">
        <f t="shared" si="1"/>
        <v>ดีเยี่ยม</v>
      </c>
      <c r="R23" s="179">
        <f>IF(สมรรถนะ!L23="","",สมรรถนะ!L23)</f>
        <v>2</v>
      </c>
      <c r="S23" s="180">
        <f>IF(สมรรถนะ!M23="","",สมรรถนะ!M23)</f>
        <v>3</v>
      </c>
      <c r="T23" s="191">
        <f t="shared" si="10"/>
        <v>5</v>
      </c>
      <c r="U23" s="174">
        <f t="shared" si="11"/>
        <v>83</v>
      </c>
      <c r="V23" s="183" t="str">
        <f t="shared" si="2"/>
        <v>ดีเยี่ยม</v>
      </c>
      <c r="W23" s="179">
        <f>IF(สมรรถนะ!N23="","",สมรรถนะ!N23)</f>
        <v>2</v>
      </c>
      <c r="X23" s="180">
        <f>IF(สมรรถนะ!O23="","",สมรรถนะ!O23)</f>
        <v>3</v>
      </c>
      <c r="Y23" s="180">
        <f>IF(สมรรถนะ!P23="","",สมรรถนะ!P23)</f>
        <v>2</v>
      </c>
      <c r="Z23" s="180">
        <f>IF(สมรรถนะ!Q23="","",สมรรถนะ!Q23)</f>
        <v>3</v>
      </c>
      <c r="AA23" s="180">
        <f>IF(สมรรถนะ!R23="","",สมรรถนะ!R23)</f>
        <v>2</v>
      </c>
      <c r="AB23" s="180">
        <f>IF(สมรรถนะ!S23="","",สมรรถนะ!S23)</f>
        <v>3</v>
      </c>
      <c r="AC23" s="191">
        <f t="shared" si="12"/>
        <v>15</v>
      </c>
      <c r="AD23" s="174">
        <f t="shared" si="13"/>
        <v>83</v>
      </c>
      <c r="AE23" s="183" t="str">
        <f t="shared" si="3"/>
        <v>ดีเยี่ยม</v>
      </c>
      <c r="AF23" s="179">
        <f>IF(สมรรถนะ!T23="","",สมรรถนะ!T23)</f>
        <v>2</v>
      </c>
      <c r="AG23" s="180">
        <f>IF(สมรรถนะ!U23="","",สมรรถนะ!U23)</f>
        <v>3</v>
      </c>
      <c r="AH23" s="191">
        <f t="shared" si="14"/>
        <v>5</v>
      </c>
      <c r="AI23" s="178">
        <f t="shared" si="15"/>
        <v>83</v>
      </c>
      <c r="AJ23" s="183" t="str">
        <f t="shared" si="4"/>
        <v>ดีเยี่ยม</v>
      </c>
      <c r="AK23" s="200">
        <f t="shared" si="17"/>
        <v>40</v>
      </c>
      <c r="AL23" s="197">
        <f t="shared" si="16"/>
        <v>83</v>
      </c>
      <c r="AM23" s="198">
        <f>IF(AL23="","",IF(นักเรียน!N23="ออก","---ย้าย---",VLOOKUP(AL23,gradecompet,5,TRUE)))</f>
        <v>3</v>
      </c>
      <c r="AN23" s="199" t="str">
        <f>IF(AL23="","",IF(นักเรียน!N23="ออก","---ย้าย---",VLOOKUP(AL23,gradecompet,4,TRUE)))</f>
        <v>ดีเยี่ยม</v>
      </c>
      <c r="AO23" s="177" t="str">
        <f>IF(สมรรถนะ!Z23="","",สมรรถนะ!Z23)</f>
        <v/>
      </c>
      <c r="AP23" s="203"/>
    </row>
    <row r="24" spans="2:42" ht="15.75" customHeight="1">
      <c r="B24" s="178">
        <v>19</v>
      </c>
      <c r="C24" s="175" t="str">
        <f>IF(นักเรียน!C24="","",นักเรียน!C24)</f>
        <v>627</v>
      </c>
      <c r="D24" s="858" t="str">
        <f>IF(นักเรียน!E24="","",นักเรียน!E24)</f>
        <v>เด็กชายธนบูรณ์  พุทธชัย</v>
      </c>
      <c r="E24" s="859"/>
      <c r="F24" s="179">
        <f>IF(สมรรถนะ!F24="","",สมรรถนะ!F24)</f>
        <v>2</v>
      </c>
      <c r="G24" s="180">
        <f>IF(สมรรถนะ!G24="","",สมรรถนะ!G24)</f>
        <v>3</v>
      </c>
      <c r="H24" s="180">
        <f>IF(สมรรถนะ!H24="","",สมรรถนะ!H24)</f>
        <v>2</v>
      </c>
      <c r="I24" s="180">
        <f>IF(สมรรถนะ!I24="","",สมรรถนะ!I24)</f>
        <v>3</v>
      </c>
      <c r="J24" s="187">
        <f t="shared" si="6"/>
        <v>10</v>
      </c>
      <c r="K24" s="174">
        <f t="shared" si="7"/>
        <v>83</v>
      </c>
      <c r="L24" s="183" t="str">
        <f t="shared" si="0"/>
        <v>ดีเยี่ยม</v>
      </c>
      <c r="M24" s="179">
        <f>IF(สมรรถนะ!J24="","",สมรรถนะ!J24)</f>
        <v>2</v>
      </c>
      <c r="N24" s="180">
        <f>IF(สมรรถนะ!K24="","",สมรรถนะ!K24)</f>
        <v>3</v>
      </c>
      <c r="O24" s="191">
        <f t="shared" si="8"/>
        <v>5</v>
      </c>
      <c r="P24" s="174">
        <f t="shared" si="9"/>
        <v>83</v>
      </c>
      <c r="Q24" s="183" t="str">
        <f t="shared" si="1"/>
        <v>ดีเยี่ยม</v>
      </c>
      <c r="R24" s="179">
        <f>IF(สมรรถนะ!L24="","",สมรรถนะ!L24)</f>
        <v>2</v>
      </c>
      <c r="S24" s="180">
        <f>IF(สมรรถนะ!M24="","",สมรรถนะ!M24)</f>
        <v>3</v>
      </c>
      <c r="T24" s="191">
        <f t="shared" si="10"/>
        <v>5</v>
      </c>
      <c r="U24" s="174">
        <f t="shared" si="11"/>
        <v>83</v>
      </c>
      <c r="V24" s="183" t="str">
        <f t="shared" si="2"/>
        <v>ดีเยี่ยม</v>
      </c>
      <c r="W24" s="179">
        <f>IF(สมรรถนะ!N24="","",สมรรถนะ!N24)</f>
        <v>2</v>
      </c>
      <c r="X24" s="180">
        <f>IF(สมรรถนะ!O24="","",สมรรถนะ!O24)</f>
        <v>3</v>
      </c>
      <c r="Y24" s="180">
        <f>IF(สมรรถนะ!P24="","",สมรรถนะ!P24)</f>
        <v>2</v>
      </c>
      <c r="Z24" s="180">
        <f>IF(สมรรถนะ!Q24="","",สมรรถนะ!Q24)</f>
        <v>3</v>
      </c>
      <c r="AA24" s="180">
        <f>IF(สมรรถนะ!R24="","",สมรรถนะ!R24)</f>
        <v>2</v>
      </c>
      <c r="AB24" s="180">
        <f>IF(สมรรถนะ!S24="","",สมรรถนะ!S24)</f>
        <v>3</v>
      </c>
      <c r="AC24" s="191">
        <f t="shared" si="12"/>
        <v>15</v>
      </c>
      <c r="AD24" s="174">
        <f t="shared" si="13"/>
        <v>83</v>
      </c>
      <c r="AE24" s="183" t="str">
        <f t="shared" si="3"/>
        <v>ดีเยี่ยม</v>
      </c>
      <c r="AF24" s="179">
        <f>IF(สมรรถนะ!T24="","",สมรรถนะ!T24)</f>
        <v>2</v>
      </c>
      <c r="AG24" s="180">
        <f>IF(สมรรถนะ!U24="","",สมรรถนะ!U24)</f>
        <v>3</v>
      </c>
      <c r="AH24" s="191">
        <f t="shared" si="14"/>
        <v>5</v>
      </c>
      <c r="AI24" s="178">
        <f t="shared" si="15"/>
        <v>83</v>
      </c>
      <c r="AJ24" s="183" t="str">
        <f t="shared" si="4"/>
        <v>ดีเยี่ยม</v>
      </c>
      <c r="AK24" s="200">
        <f t="shared" si="17"/>
        <v>40</v>
      </c>
      <c r="AL24" s="197">
        <f t="shared" si="16"/>
        <v>83</v>
      </c>
      <c r="AM24" s="198">
        <f>IF(AL24="","",IF(นักเรียน!N24="ออก","---ย้าย---",VLOOKUP(AL24,gradecompet,5,TRUE)))</f>
        <v>3</v>
      </c>
      <c r="AN24" s="199" t="str">
        <f>IF(AL24="","",IF(นักเรียน!N24="ออก","---ย้าย---",VLOOKUP(AL24,gradecompet,4,TRUE)))</f>
        <v>ดีเยี่ยม</v>
      </c>
      <c r="AO24" s="177" t="str">
        <f>IF(สมรรถนะ!Z24="","",สมรรถนะ!Z24)</f>
        <v/>
      </c>
      <c r="AP24" s="203"/>
    </row>
    <row r="25" spans="2:42" ht="15.75" customHeight="1">
      <c r="B25" s="178">
        <v>20</v>
      </c>
      <c r="C25" s="175" t="str">
        <f>IF(นักเรียน!C25="","",นักเรียน!C25)</f>
        <v>628</v>
      </c>
      <c r="D25" s="858" t="str">
        <f>IF(นักเรียน!E25="","",นักเรียน!E25)</f>
        <v>เด็กหญิงณัฐชา  มาตรรักษ์</v>
      </c>
      <c r="E25" s="859"/>
      <c r="F25" s="179">
        <f>IF(สมรรถนะ!F25="","",สมรรถนะ!F25)</f>
        <v>2</v>
      </c>
      <c r="G25" s="180">
        <f>IF(สมรรถนะ!G25="","",สมรรถนะ!G25)</f>
        <v>3</v>
      </c>
      <c r="H25" s="180">
        <f>IF(สมรรถนะ!H25="","",สมรรถนะ!H25)</f>
        <v>2</v>
      </c>
      <c r="I25" s="180">
        <f>IF(สมรรถนะ!I25="","",สมรรถนะ!I25)</f>
        <v>3</v>
      </c>
      <c r="J25" s="187">
        <f t="shared" si="6"/>
        <v>10</v>
      </c>
      <c r="K25" s="174">
        <f t="shared" si="7"/>
        <v>83</v>
      </c>
      <c r="L25" s="183" t="str">
        <f t="shared" si="0"/>
        <v>ดีเยี่ยม</v>
      </c>
      <c r="M25" s="179">
        <f>IF(สมรรถนะ!J25="","",สมรรถนะ!J25)</f>
        <v>2</v>
      </c>
      <c r="N25" s="180">
        <f>IF(สมรรถนะ!K25="","",สมรรถนะ!K25)</f>
        <v>3</v>
      </c>
      <c r="O25" s="191">
        <f t="shared" si="8"/>
        <v>5</v>
      </c>
      <c r="P25" s="174">
        <f t="shared" si="9"/>
        <v>83</v>
      </c>
      <c r="Q25" s="183" t="str">
        <f t="shared" si="1"/>
        <v>ดีเยี่ยม</v>
      </c>
      <c r="R25" s="179">
        <f>IF(สมรรถนะ!L25="","",สมรรถนะ!L25)</f>
        <v>2</v>
      </c>
      <c r="S25" s="180">
        <f>IF(สมรรถนะ!M25="","",สมรรถนะ!M25)</f>
        <v>3</v>
      </c>
      <c r="T25" s="191">
        <f t="shared" si="10"/>
        <v>5</v>
      </c>
      <c r="U25" s="174">
        <f t="shared" si="11"/>
        <v>83</v>
      </c>
      <c r="V25" s="183" t="str">
        <f t="shared" si="2"/>
        <v>ดีเยี่ยม</v>
      </c>
      <c r="W25" s="179">
        <f>IF(สมรรถนะ!N25="","",สมรรถนะ!N25)</f>
        <v>2</v>
      </c>
      <c r="X25" s="180">
        <f>IF(สมรรถนะ!O25="","",สมรรถนะ!O25)</f>
        <v>3</v>
      </c>
      <c r="Y25" s="180">
        <f>IF(สมรรถนะ!P25="","",สมรรถนะ!P25)</f>
        <v>2</v>
      </c>
      <c r="Z25" s="180">
        <f>IF(สมรรถนะ!Q25="","",สมรรถนะ!Q25)</f>
        <v>3</v>
      </c>
      <c r="AA25" s="180">
        <f>IF(สมรรถนะ!R25="","",สมรรถนะ!R25)</f>
        <v>2</v>
      </c>
      <c r="AB25" s="180">
        <f>IF(สมรรถนะ!S25="","",สมรรถนะ!S25)</f>
        <v>3</v>
      </c>
      <c r="AC25" s="191">
        <f t="shared" si="12"/>
        <v>15</v>
      </c>
      <c r="AD25" s="174">
        <f t="shared" si="13"/>
        <v>83</v>
      </c>
      <c r="AE25" s="183" t="str">
        <f t="shared" si="3"/>
        <v>ดีเยี่ยม</v>
      </c>
      <c r="AF25" s="179">
        <f>IF(สมรรถนะ!T25="","",สมรรถนะ!T25)</f>
        <v>2</v>
      </c>
      <c r="AG25" s="180">
        <f>IF(สมรรถนะ!U25="","",สมรรถนะ!U25)</f>
        <v>3</v>
      </c>
      <c r="AH25" s="191">
        <f t="shared" si="14"/>
        <v>5</v>
      </c>
      <c r="AI25" s="178">
        <f t="shared" si="15"/>
        <v>83</v>
      </c>
      <c r="AJ25" s="183" t="str">
        <f t="shared" si="4"/>
        <v>ดีเยี่ยม</v>
      </c>
      <c r="AK25" s="200">
        <f t="shared" si="17"/>
        <v>40</v>
      </c>
      <c r="AL25" s="197">
        <f t="shared" si="16"/>
        <v>83</v>
      </c>
      <c r="AM25" s="198">
        <f>IF(AL25="","",IF(นักเรียน!N25="ออก","---ย้าย---",VLOOKUP(AL25,gradecompet,5,TRUE)))</f>
        <v>3</v>
      </c>
      <c r="AN25" s="199" t="str">
        <f>IF(AL25="","",IF(นักเรียน!N25="ออก","---ย้าย---",VLOOKUP(AL25,gradecompet,4,TRUE)))</f>
        <v>ดีเยี่ยม</v>
      </c>
      <c r="AO25" s="177" t="str">
        <f>IF(สมรรถนะ!Z25="","",สมรรถนะ!Z25)</f>
        <v/>
      </c>
      <c r="AP25" s="203"/>
    </row>
    <row r="26" spans="2:42" ht="15.75" customHeight="1">
      <c r="B26" s="174">
        <v>21</v>
      </c>
      <c r="C26" s="175" t="str">
        <f>IF(นักเรียน!C26="","",นักเรียน!C26)</f>
        <v/>
      </c>
      <c r="D26" s="858" t="str">
        <f>IF(นักเรียน!E26="","",นักเรียน!E26)</f>
        <v/>
      </c>
      <c r="E26" s="859"/>
      <c r="F26" s="179" t="str">
        <f>IF(สมรรถนะ!F26="","",สมรรถนะ!F26)</f>
        <v/>
      </c>
      <c r="G26" s="180" t="str">
        <f>IF(สมรรถนะ!G26="","",สมรรถนะ!G26)</f>
        <v/>
      </c>
      <c r="H26" s="180" t="str">
        <f>IF(สมรรถนะ!H26="","",สมรรถนะ!H26)</f>
        <v/>
      </c>
      <c r="I26" s="180" t="str">
        <f>IF(สมรรถนะ!I26="","",สมรรถนะ!I26)</f>
        <v/>
      </c>
      <c r="J26" s="187" t="str">
        <f t="shared" si="6"/>
        <v/>
      </c>
      <c r="K26" s="174" t="str">
        <f t="shared" si="7"/>
        <v/>
      </c>
      <c r="L26" s="183" t="str">
        <f t="shared" si="0"/>
        <v/>
      </c>
      <c r="M26" s="179" t="str">
        <f>IF(สมรรถนะ!J26="","",สมรรถนะ!J26)</f>
        <v/>
      </c>
      <c r="N26" s="180" t="str">
        <f>IF(สมรรถนะ!K26="","",สมรรถนะ!K26)</f>
        <v/>
      </c>
      <c r="O26" s="191" t="str">
        <f t="shared" si="8"/>
        <v/>
      </c>
      <c r="P26" s="174" t="str">
        <f t="shared" si="9"/>
        <v/>
      </c>
      <c r="Q26" s="183" t="str">
        <f t="shared" si="1"/>
        <v/>
      </c>
      <c r="R26" s="179" t="str">
        <f>IF(สมรรถนะ!L26="","",สมรรถนะ!L26)</f>
        <v/>
      </c>
      <c r="S26" s="180" t="str">
        <f>IF(สมรรถนะ!M26="","",สมรรถนะ!M26)</f>
        <v/>
      </c>
      <c r="T26" s="191" t="str">
        <f t="shared" si="10"/>
        <v/>
      </c>
      <c r="U26" s="174" t="str">
        <f t="shared" si="11"/>
        <v/>
      </c>
      <c r="V26" s="183" t="str">
        <f t="shared" si="2"/>
        <v/>
      </c>
      <c r="W26" s="179" t="str">
        <f>IF(สมรรถนะ!N26="","",สมรรถนะ!N26)</f>
        <v/>
      </c>
      <c r="X26" s="180" t="str">
        <f>IF(สมรรถนะ!O26="","",สมรรถนะ!O26)</f>
        <v/>
      </c>
      <c r="Y26" s="180" t="str">
        <f>IF(สมรรถนะ!P26="","",สมรรถนะ!P26)</f>
        <v/>
      </c>
      <c r="Z26" s="180" t="str">
        <f>IF(สมรรถนะ!Q26="","",สมรรถนะ!Q26)</f>
        <v/>
      </c>
      <c r="AA26" s="180" t="str">
        <f>IF(สมรรถนะ!R26="","",สมรรถนะ!R26)</f>
        <v/>
      </c>
      <c r="AB26" s="180" t="str">
        <f>IF(สมรรถนะ!S26="","",สมรรถนะ!S26)</f>
        <v/>
      </c>
      <c r="AC26" s="191" t="str">
        <f t="shared" si="12"/>
        <v/>
      </c>
      <c r="AD26" s="174" t="str">
        <f t="shared" si="13"/>
        <v/>
      </c>
      <c r="AE26" s="183" t="str">
        <f t="shared" si="3"/>
        <v/>
      </c>
      <c r="AF26" s="179" t="str">
        <f>IF(สมรรถนะ!T26="","",สมรรถนะ!T26)</f>
        <v/>
      </c>
      <c r="AG26" s="180" t="str">
        <f>IF(สมรรถนะ!U26="","",สมรรถนะ!U26)</f>
        <v/>
      </c>
      <c r="AH26" s="191" t="str">
        <f t="shared" si="14"/>
        <v/>
      </c>
      <c r="AI26" s="178" t="str">
        <f t="shared" si="15"/>
        <v/>
      </c>
      <c r="AJ26" s="183" t="str">
        <f t="shared" si="4"/>
        <v/>
      </c>
      <c r="AK26" s="200" t="str">
        <f t="shared" si="17"/>
        <v/>
      </c>
      <c r="AL26" s="197" t="str">
        <f t="shared" si="16"/>
        <v/>
      </c>
      <c r="AM26" s="198" t="str">
        <f>IF(AL26="","",IF(นักเรียน!N26="ออก","---ย้าย---",VLOOKUP(AL26,gradecompet,5,TRUE)))</f>
        <v/>
      </c>
      <c r="AN26" s="199" t="str">
        <f>IF(AL26="","",IF(นักเรียน!N26="ออก","---ย้าย---",VLOOKUP(AL26,gradecompet,4,TRUE)))</f>
        <v/>
      </c>
      <c r="AO26" s="177" t="str">
        <f>IF(สมรรถนะ!Z26="","",สมรรถนะ!Z26)</f>
        <v/>
      </c>
      <c r="AP26" s="203"/>
    </row>
    <row r="27" spans="2:42" ht="15.75" customHeight="1">
      <c r="B27" s="178">
        <v>22</v>
      </c>
      <c r="C27" s="175" t="str">
        <f>IF(นักเรียน!C27="","",นักเรียน!C27)</f>
        <v/>
      </c>
      <c r="D27" s="858" t="str">
        <f>IF(นักเรียน!E27="","",นักเรียน!E27)</f>
        <v/>
      </c>
      <c r="E27" s="859"/>
      <c r="F27" s="179" t="str">
        <f>IF(สมรรถนะ!F27="","",สมรรถนะ!F27)</f>
        <v/>
      </c>
      <c r="G27" s="180" t="str">
        <f>IF(สมรรถนะ!G27="","",สมรรถนะ!G27)</f>
        <v/>
      </c>
      <c r="H27" s="180" t="str">
        <f>IF(สมรรถนะ!H27="","",สมรรถนะ!H27)</f>
        <v/>
      </c>
      <c r="I27" s="180" t="str">
        <f>IF(สมรรถนะ!I27="","",สมรรถนะ!I27)</f>
        <v/>
      </c>
      <c r="J27" s="187" t="str">
        <f t="shared" si="6"/>
        <v/>
      </c>
      <c r="K27" s="174" t="str">
        <f t="shared" si="7"/>
        <v/>
      </c>
      <c r="L27" s="183" t="str">
        <f t="shared" si="0"/>
        <v/>
      </c>
      <c r="M27" s="179" t="str">
        <f>IF(สมรรถนะ!J27="","",สมรรถนะ!J27)</f>
        <v/>
      </c>
      <c r="N27" s="180" t="str">
        <f>IF(สมรรถนะ!K27="","",สมรรถนะ!K27)</f>
        <v/>
      </c>
      <c r="O27" s="191" t="str">
        <f t="shared" si="8"/>
        <v/>
      </c>
      <c r="P27" s="174" t="str">
        <f t="shared" si="9"/>
        <v/>
      </c>
      <c r="Q27" s="183" t="str">
        <f t="shared" si="1"/>
        <v/>
      </c>
      <c r="R27" s="179" t="str">
        <f>IF(สมรรถนะ!L27="","",สมรรถนะ!L27)</f>
        <v/>
      </c>
      <c r="S27" s="180" t="str">
        <f>IF(สมรรถนะ!M27="","",สมรรถนะ!M27)</f>
        <v/>
      </c>
      <c r="T27" s="191" t="str">
        <f t="shared" si="10"/>
        <v/>
      </c>
      <c r="U27" s="174" t="str">
        <f t="shared" si="11"/>
        <v/>
      </c>
      <c r="V27" s="183" t="str">
        <f t="shared" si="2"/>
        <v/>
      </c>
      <c r="W27" s="179" t="str">
        <f>IF(สมรรถนะ!N27="","",สมรรถนะ!N27)</f>
        <v/>
      </c>
      <c r="X27" s="180" t="str">
        <f>IF(สมรรถนะ!O27="","",สมรรถนะ!O27)</f>
        <v/>
      </c>
      <c r="Y27" s="180" t="str">
        <f>IF(สมรรถนะ!P27="","",สมรรถนะ!P27)</f>
        <v/>
      </c>
      <c r="Z27" s="180" t="str">
        <f>IF(สมรรถนะ!Q27="","",สมรรถนะ!Q27)</f>
        <v/>
      </c>
      <c r="AA27" s="180" t="str">
        <f>IF(สมรรถนะ!R27="","",สมรรถนะ!R27)</f>
        <v/>
      </c>
      <c r="AB27" s="180" t="str">
        <f>IF(สมรรถนะ!S27="","",สมรรถนะ!S27)</f>
        <v/>
      </c>
      <c r="AC27" s="191" t="str">
        <f t="shared" si="12"/>
        <v/>
      </c>
      <c r="AD27" s="174" t="str">
        <f t="shared" si="13"/>
        <v/>
      </c>
      <c r="AE27" s="183" t="str">
        <f t="shared" si="3"/>
        <v/>
      </c>
      <c r="AF27" s="179" t="str">
        <f>IF(สมรรถนะ!T27="","",สมรรถนะ!T27)</f>
        <v/>
      </c>
      <c r="AG27" s="180" t="str">
        <f>IF(สมรรถนะ!U27="","",สมรรถนะ!U27)</f>
        <v/>
      </c>
      <c r="AH27" s="191" t="str">
        <f t="shared" si="14"/>
        <v/>
      </c>
      <c r="AI27" s="178" t="str">
        <f t="shared" si="15"/>
        <v/>
      </c>
      <c r="AJ27" s="183" t="str">
        <f t="shared" si="4"/>
        <v/>
      </c>
      <c r="AK27" s="200" t="str">
        <f t="shared" si="17"/>
        <v/>
      </c>
      <c r="AL27" s="197" t="str">
        <f t="shared" si="16"/>
        <v/>
      </c>
      <c r="AM27" s="198" t="str">
        <f>IF(AL27="","",IF(นักเรียน!N27="ออก","---ย้าย---",VLOOKUP(AL27,gradecompet,5,TRUE)))</f>
        <v/>
      </c>
      <c r="AN27" s="199" t="str">
        <f>IF(AL27="","",IF(นักเรียน!N27="ออก","---ย้าย---",VLOOKUP(AL27,gradecompet,4,TRUE)))</f>
        <v/>
      </c>
      <c r="AO27" s="177" t="str">
        <f>IF(สมรรถนะ!Z27="","",สมรรถนะ!Z27)</f>
        <v/>
      </c>
      <c r="AP27" s="203"/>
    </row>
    <row r="28" spans="2:42" ht="15.75" customHeight="1">
      <c r="B28" s="178">
        <v>23</v>
      </c>
      <c r="C28" s="175" t="str">
        <f>IF(นักเรียน!C28="","",นักเรียน!C28)</f>
        <v/>
      </c>
      <c r="D28" s="858" t="str">
        <f>IF(นักเรียน!E28="","",นักเรียน!E28)</f>
        <v/>
      </c>
      <c r="E28" s="859"/>
      <c r="F28" s="179" t="str">
        <f>IF(สมรรถนะ!F28="","",สมรรถนะ!F28)</f>
        <v/>
      </c>
      <c r="G28" s="180" t="str">
        <f>IF(สมรรถนะ!G28="","",สมรรถนะ!G28)</f>
        <v/>
      </c>
      <c r="H28" s="180" t="str">
        <f>IF(สมรรถนะ!H28="","",สมรรถนะ!H28)</f>
        <v/>
      </c>
      <c r="I28" s="180" t="str">
        <f>IF(สมรรถนะ!I28="","",สมรรถนะ!I28)</f>
        <v/>
      </c>
      <c r="J28" s="187" t="str">
        <f t="shared" si="6"/>
        <v/>
      </c>
      <c r="K28" s="174" t="str">
        <f t="shared" si="7"/>
        <v/>
      </c>
      <c r="L28" s="183" t="str">
        <f t="shared" si="0"/>
        <v/>
      </c>
      <c r="M28" s="179" t="str">
        <f>IF(สมรรถนะ!J28="","",สมรรถนะ!J28)</f>
        <v/>
      </c>
      <c r="N28" s="180" t="str">
        <f>IF(สมรรถนะ!K28="","",สมรรถนะ!K28)</f>
        <v/>
      </c>
      <c r="O28" s="191" t="str">
        <f t="shared" si="8"/>
        <v/>
      </c>
      <c r="P28" s="174" t="str">
        <f t="shared" si="9"/>
        <v/>
      </c>
      <c r="Q28" s="183" t="str">
        <f t="shared" si="1"/>
        <v/>
      </c>
      <c r="R28" s="179" t="str">
        <f>IF(สมรรถนะ!L28="","",สมรรถนะ!L28)</f>
        <v/>
      </c>
      <c r="S28" s="180" t="str">
        <f>IF(สมรรถนะ!M28="","",สมรรถนะ!M28)</f>
        <v/>
      </c>
      <c r="T28" s="191" t="str">
        <f t="shared" si="10"/>
        <v/>
      </c>
      <c r="U28" s="174" t="str">
        <f t="shared" si="11"/>
        <v/>
      </c>
      <c r="V28" s="183" t="str">
        <f t="shared" si="2"/>
        <v/>
      </c>
      <c r="W28" s="179" t="str">
        <f>IF(สมรรถนะ!N28="","",สมรรถนะ!N28)</f>
        <v/>
      </c>
      <c r="X28" s="180" t="str">
        <f>IF(สมรรถนะ!O28="","",สมรรถนะ!O28)</f>
        <v/>
      </c>
      <c r="Y28" s="180" t="str">
        <f>IF(สมรรถนะ!P28="","",สมรรถนะ!P28)</f>
        <v/>
      </c>
      <c r="Z28" s="180" t="str">
        <f>IF(สมรรถนะ!Q28="","",สมรรถนะ!Q28)</f>
        <v/>
      </c>
      <c r="AA28" s="180" t="str">
        <f>IF(สมรรถนะ!R28="","",สมรรถนะ!R28)</f>
        <v/>
      </c>
      <c r="AB28" s="180" t="str">
        <f>IF(สมรรถนะ!S28="","",สมรรถนะ!S28)</f>
        <v/>
      </c>
      <c r="AC28" s="191" t="str">
        <f t="shared" si="12"/>
        <v/>
      </c>
      <c r="AD28" s="174" t="str">
        <f t="shared" si="13"/>
        <v/>
      </c>
      <c r="AE28" s="183" t="str">
        <f t="shared" si="3"/>
        <v/>
      </c>
      <c r="AF28" s="179" t="str">
        <f>IF(สมรรถนะ!T28="","",สมรรถนะ!T28)</f>
        <v/>
      </c>
      <c r="AG28" s="180" t="str">
        <f>IF(สมรรถนะ!U28="","",สมรรถนะ!U28)</f>
        <v/>
      </c>
      <c r="AH28" s="191" t="str">
        <f t="shared" si="14"/>
        <v/>
      </c>
      <c r="AI28" s="178" t="str">
        <f t="shared" si="15"/>
        <v/>
      </c>
      <c r="AJ28" s="183" t="str">
        <f t="shared" si="4"/>
        <v/>
      </c>
      <c r="AK28" s="200" t="str">
        <f t="shared" si="17"/>
        <v/>
      </c>
      <c r="AL28" s="197" t="str">
        <f t="shared" si="16"/>
        <v/>
      </c>
      <c r="AM28" s="198" t="str">
        <f>IF(AL28="","",IF(นักเรียน!N28="ออก","---ย้าย---",VLOOKUP(AL28,gradecompet,5,TRUE)))</f>
        <v/>
      </c>
      <c r="AN28" s="199" t="str">
        <f>IF(AL28="","",IF(นักเรียน!N28="ออก","---ย้าย---",VLOOKUP(AL28,gradecompet,4,TRUE)))</f>
        <v/>
      </c>
      <c r="AO28" s="177" t="str">
        <f>IF(สมรรถนะ!Z28="","",สมรรถนะ!Z28)</f>
        <v/>
      </c>
      <c r="AP28" s="203"/>
    </row>
    <row r="29" spans="2:42" ht="15.75" customHeight="1">
      <c r="B29" s="178">
        <v>24</v>
      </c>
      <c r="C29" s="175" t="str">
        <f>IF(นักเรียน!C29="","",นักเรียน!C29)</f>
        <v/>
      </c>
      <c r="D29" s="858" t="str">
        <f>IF(นักเรียน!E29="","",นักเรียน!E29)</f>
        <v/>
      </c>
      <c r="E29" s="859"/>
      <c r="F29" s="179" t="str">
        <f>IF(สมรรถนะ!F29="","",สมรรถนะ!F29)</f>
        <v/>
      </c>
      <c r="G29" s="180" t="str">
        <f>IF(สมรรถนะ!G29="","",สมรรถนะ!G29)</f>
        <v/>
      </c>
      <c r="H29" s="180" t="str">
        <f>IF(สมรรถนะ!H29="","",สมรรถนะ!H29)</f>
        <v/>
      </c>
      <c r="I29" s="180" t="str">
        <f>IF(สมรรถนะ!I29="","",สมรรถนะ!I29)</f>
        <v/>
      </c>
      <c r="J29" s="187" t="str">
        <f t="shared" si="6"/>
        <v/>
      </c>
      <c r="K29" s="174" t="str">
        <f t="shared" si="7"/>
        <v/>
      </c>
      <c r="L29" s="183" t="str">
        <f t="shared" si="0"/>
        <v/>
      </c>
      <c r="M29" s="179" t="str">
        <f>IF(สมรรถนะ!J29="","",สมรรถนะ!J29)</f>
        <v/>
      </c>
      <c r="N29" s="180" t="str">
        <f>IF(สมรรถนะ!K29="","",สมรรถนะ!K29)</f>
        <v/>
      </c>
      <c r="O29" s="191" t="str">
        <f t="shared" si="8"/>
        <v/>
      </c>
      <c r="P29" s="174" t="str">
        <f t="shared" si="9"/>
        <v/>
      </c>
      <c r="Q29" s="183" t="str">
        <f t="shared" si="1"/>
        <v/>
      </c>
      <c r="R29" s="179" t="str">
        <f>IF(สมรรถนะ!L29="","",สมรรถนะ!L29)</f>
        <v/>
      </c>
      <c r="S29" s="180" t="str">
        <f>IF(สมรรถนะ!M29="","",สมรรถนะ!M29)</f>
        <v/>
      </c>
      <c r="T29" s="191" t="str">
        <f t="shared" si="10"/>
        <v/>
      </c>
      <c r="U29" s="174" t="str">
        <f t="shared" si="11"/>
        <v/>
      </c>
      <c r="V29" s="183" t="str">
        <f t="shared" si="2"/>
        <v/>
      </c>
      <c r="W29" s="179" t="str">
        <f>IF(สมรรถนะ!N29="","",สมรรถนะ!N29)</f>
        <v/>
      </c>
      <c r="X29" s="180" t="str">
        <f>IF(สมรรถนะ!O29="","",สมรรถนะ!O29)</f>
        <v/>
      </c>
      <c r="Y29" s="180" t="str">
        <f>IF(สมรรถนะ!P29="","",สมรรถนะ!P29)</f>
        <v/>
      </c>
      <c r="Z29" s="180" t="str">
        <f>IF(สมรรถนะ!Q29="","",สมรรถนะ!Q29)</f>
        <v/>
      </c>
      <c r="AA29" s="180" t="str">
        <f>IF(สมรรถนะ!R29="","",สมรรถนะ!R29)</f>
        <v/>
      </c>
      <c r="AB29" s="180" t="str">
        <f>IF(สมรรถนะ!S29="","",สมรรถนะ!S29)</f>
        <v/>
      </c>
      <c r="AC29" s="191" t="str">
        <f t="shared" si="12"/>
        <v/>
      </c>
      <c r="AD29" s="174" t="str">
        <f t="shared" si="13"/>
        <v/>
      </c>
      <c r="AE29" s="183" t="str">
        <f t="shared" si="3"/>
        <v/>
      </c>
      <c r="AF29" s="179" t="str">
        <f>IF(สมรรถนะ!T29="","",สมรรถนะ!T29)</f>
        <v/>
      </c>
      <c r="AG29" s="180" t="str">
        <f>IF(สมรรถนะ!U29="","",สมรรถนะ!U29)</f>
        <v/>
      </c>
      <c r="AH29" s="191" t="str">
        <f t="shared" si="14"/>
        <v/>
      </c>
      <c r="AI29" s="178" t="str">
        <f t="shared" si="15"/>
        <v/>
      </c>
      <c r="AJ29" s="183" t="str">
        <f t="shared" si="4"/>
        <v/>
      </c>
      <c r="AK29" s="200" t="str">
        <f t="shared" si="17"/>
        <v/>
      </c>
      <c r="AL29" s="197" t="str">
        <f t="shared" si="16"/>
        <v/>
      </c>
      <c r="AM29" s="198" t="str">
        <f>IF(AL29="","",IF(นักเรียน!N29="ออก","---ย้าย---",VLOOKUP(AL29,gradecompet,5,TRUE)))</f>
        <v/>
      </c>
      <c r="AN29" s="199" t="str">
        <f>IF(AL29="","",IF(นักเรียน!N29="ออก","---ย้าย---",VLOOKUP(AL29,gradecompet,4,TRUE)))</f>
        <v/>
      </c>
      <c r="AO29" s="177" t="str">
        <f>IF(สมรรถนะ!Z29="","",สมรรถนะ!Z29)</f>
        <v/>
      </c>
      <c r="AP29" s="203"/>
    </row>
    <row r="30" spans="2:42" ht="15.75" customHeight="1">
      <c r="B30" s="174">
        <v>25</v>
      </c>
      <c r="C30" s="175" t="str">
        <f>IF(นักเรียน!C30="","",นักเรียน!C30)</f>
        <v/>
      </c>
      <c r="D30" s="858" t="str">
        <f>IF(นักเรียน!E30="","",นักเรียน!E30)</f>
        <v/>
      </c>
      <c r="E30" s="859"/>
      <c r="F30" s="179" t="str">
        <f>IF(สมรรถนะ!F30="","",สมรรถนะ!F30)</f>
        <v/>
      </c>
      <c r="G30" s="180" t="str">
        <f>IF(สมรรถนะ!G30="","",สมรรถนะ!G30)</f>
        <v/>
      </c>
      <c r="H30" s="180" t="str">
        <f>IF(สมรรถนะ!H30="","",สมรรถนะ!H30)</f>
        <v/>
      </c>
      <c r="I30" s="180" t="str">
        <f>IF(สมรรถนะ!I30="","",สมรรถนะ!I30)</f>
        <v/>
      </c>
      <c r="J30" s="187" t="str">
        <f t="shared" si="6"/>
        <v/>
      </c>
      <c r="K30" s="174" t="str">
        <f t="shared" si="7"/>
        <v/>
      </c>
      <c r="L30" s="183" t="str">
        <f t="shared" si="0"/>
        <v/>
      </c>
      <c r="M30" s="179" t="str">
        <f>IF(สมรรถนะ!J30="","",สมรรถนะ!J30)</f>
        <v/>
      </c>
      <c r="N30" s="180" t="str">
        <f>IF(สมรรถนะ!K30="","",สมรรถนะ!K30)</f>
        <v/>
      </c>
      <c r="O30" s="191" t="str">
        <f t="shared" si="8"/>
        <v/>
      </c>
      <c r="P30" s="174" t="str">
        <f t="shared" si="9"/>
        <v/>
      </c>
      <c r="Q30" s="183" t="str">
        <f t="shared" si="1"/>
        <v/>
      </c>
      <c r="R30" s="179" t="str">
        <f>IF(สมรรถนะ!L30="","",สมรรถนะ!L30)</f>
        <v/>
      </c>
      <c r="S30" s="180" t="str">
        <f>IF(สมรรถนะ!M30="","",สมรรถนะ!M30)</f>
        <v/>
      </c>
      <c r="T30" s="191" t="str">
        <f t="shared" si="10"/>
        <v/>
      </c>
      <c r="U30" s="174" t="str">
        <f t="shared" si="11"/>
        <v/>
      </c>
      <c r="V30" s="183" t="str">
        <f t="shared" si="2"/>
        <v/>
      </c>
      <c r="W30" s="179" t="str">
        <f>IF(สมรรถนะ!N30="","",สมรรถนะ!N30)</f>
        <v/>
      </c>
      <c r="X30" s="180" t="str">
        <f>IF(สมรรถนะ!O30="","",สมรรถนะ!O30)</f>
        <v/>
      </c>
      <c r="Y30" s="180" t="str">
        <f>IF(สมรรถนะ!P30="","",สมรรถนะ!P30)</f>
        <v/>
      </c>
      <c r="Z30" s="180" t="str">
        <f>IF(สมรรถนะ!Q30="","",สมรรถนะ!Q30)</f>
        <v/>
      </c>
      <c r="AA30" s="180" t="str">
        <f>IF(สมรรถนะ!R30="","",สมรรถนะ!R30)</f>
        <v/>
      </c>
      <c r="AB30" s="180" t="str">
        <f>IF(สมรรถนะ!S30="","",สมรรถนะ!S30)</f>
        <v/>
      </c>
      <c r="AC30" s="191" t="str">
        <f t="shared" si="12"/>
        <v/>
      </c>
      <c r="AD30" s="174" t="str">
        <f t="shared" si="13"/>
        <v/>
      </c>
      <c r="AE30" s="183" t="str">
        <f t="shared" si="3"/>
        <v/>
      </c>
      <c r="AF30" s="179" t="str">
        <f>IF(สมรรถนะ!T30="","",สมรรถนะ!T30)</f>
        <v/>
      </c>
      <c r="AG30" s="180" t="str">
        <f>IF(สมรรถนะ!U30="","",สมรรถนะ!U30)</f>
        <v/>
      </c>
      <c r="AH30" s="191" t="str">
        <f t="shared" si="14"/>
        <v/>
      </c>
      <c r="AI30" s="178" t="str">
        <f t="shared" si="15"/>
        <v/>
      </c>
      <c r="AJ30" s="183" t="str">
        <f t="shared" si="4"/>
        <v/>
      </c>
      <c r="AK30" s="200" t="str">
        <f t="shared" si="17"/>
        <v/>
      </c>
      <c r="AL30" s="197" t="str">
        <f t="shared" si="16"/>
        <v/>
      </c>
      <c r="AM30" s="198" t="str">
        <f>IF(AL30="","",IF(นักเรียน!N30="ออก","---ย้าย---",VLOOKUP(AL30,gradecompet,5,TRUE)))</f>
        <v/>
      </c>
      <c r="AN30" s="199" t="str">
        <f>IF(AL30="","",IF(นักเรียน!N30="ออก","---ย้าย---",VLOOKUP(AL30,gradecompet,4,TRUE)))</f>
        <v/>
      </c>
      <c r="AO30" s="177" t="str">
        <f>IF(สมรรถนะ!Z30="","",สมรรถนะ!Z30)</f>
        <v/>
      </c>
      <c r="AP30" s="203"/>
    </row>
    <row r="31" spans="2:42" ht="15.75" customHeight="1">
      <c r="B31" s="178">
        <v>26</v>
      </c>
      <c r="C31" s="175" t="str">
        <f>IF(นักเรียน!C31="","",นักเรียน!C31)</f>
        <v/>
      </c>
      <c r="D31" s="858" t="str">
        <f>IF(นักเรียน!E31="","",นักเรียน!E31)</f>
        <v/>
      </c>
      <c r="E31" s="859"/>
      <c r="F31" s="179" t="str">
        <f>IF(สมรรถนะ!F31="","",สมรรถนะ!F31)</f>
        <v/>
      </c>
      <c r="G31" s="180" t="str">
        <f>IF(สมรรถนะ!G31="","",สมรรถนะ!G31)</f>
        <v/>
      </c>
      <c r="H31" s="180" t="str">
        <f>IF(สมรรถนะ!H31="","",สมรรถนะ!H31)</f>
        <v/>
      </c>
      <c r="I31" s="180" t="str">
        <f>IF(สมรรถนะ!I31="","",สมรรถนะ!I31)</f>
        <v/>
      </c>
      <c r="J31" s="187" t="str">
        <f t="shared" si="6"/>
        <v/>
      </c>
      <c r="K31" s="174" t="str">
        <f t="shared" si="7"/>
        <v/>
      </c>
      <c r="L31" s="183" t="str">
        <f t="shared" si="0"/>
        <v/>
      </c>
      <c r="M31" s="179" t="str">
        <f>IF(สมรรถนะ!J31="","",สมรรถนะ!J31)</f>
        <v/>
      </c>
      <c r="N31" s="180" t="str">
        <f>IF(สมรรถนะ!K31="","",สมรรถนะ!K31)</f>
        <v/>
      </c>
      <c r="O31" s="191" t="str">
        <f t="shared" si="8"/>
        <v/>
      </c>
      <c r="P31" s="174" t="str">
        <f t="shared" si="9"/>
        <v/>
      </c>
      <c r="Q31" s="183" t="str">
        <f t="shared" si="1"/>
        <v/>
      </c>
      <c r="R31" s="179" t="str">
        <f>IF(สมรรถนะ!L31="","",สมรรถนะ!L31)</f>
        <v/>
      </c>
      <c r="S31" s="180" t="str">
        <f>IF(สมรรถนะ!M31="","",สมรรถนะ!M31)</f>
        <v/>
      </c>
      <c r="T31" s="191" t="str">
        <f t="shared" si="10"/>
        <v/>
      </c>
      <c r="U31" s="174" t="str">
        <f t="shared" si="11"/>
        <v/>
      </c>
      <c r="V31" s="183" t="str">
        <f t="shared" si="2"/>
        <v/>
      </c>
      <c r="W31" s="179" t="str">
        <f>IF(สมรรถนะ!N31="","",สมรรถนะ!N31)</f>
        <v/>
      </c>
      <c r="X31" s="180" t="str">
        <f>IF(สมรรถนะ!O31="","",สมรรถนะ!O31)</f>
        <v/>
      </c>
      <c r="Y31" s="180" t="str">
        <f>IF(สมรรถนะ!P31="","",สมรรถนะ!P31)</f>
        <v/>
      </c>
      <c r="Z31" s="180" t="str">
        <f>IF(สมรรถนะ!Q31="","",สมรรถนะ!Q31)</f>
        <v/>
      </c>
      <c r="AA31" s="180" t="str">
        <f>IF(สมรรถนะ!R31="","",สมรรถนะ!R31)</f>
        <v/>
      </c>
      <c r="AB31" s="180" t="str">
        <f>IF(สมรรถนะ!S31="","",สมรรถนะ!S31)</f>
        <v/>
      </c>
      <c r="AC31" s="191" t="str">
        <f t="shared" si="12"/>
        <v/>
      </c>
      <c r="AD31" s="174" t="str">
        <f t="shared" si="13"/>
        <v/>
      </c>
      <c r="AE31" s="183" t="str">
        <f t="shared" si="3"/>
        <v/>
      </c>
      <c r="AF31" s="179" t="str">
        <f>IF(สมรรถนะ!T31="","",สมรรถนะ!T31)</f>
        <v/>
      </c>
      <c r="AG31" s="180" t="str">
        <f>IF(สมรรถนะ!U31="","",สมรรถนะ!U31)</f>
        <v/>
      </c>
      <c r="AH31" s="191" t="str">
        <f t="shared" si="14"/>
        <v/>
      </c>
      <c r="AI31" s="178" t="str">
        <f t="shared" si="15"/>
        <v/>
      </c>
      <c r="AJ31" s="183" t="str">
        <f t="shared" si="4"/>
        <v/>
      </c>
      <c r="AK31" s="200" t="str">
        <f t="shared" si="17"/>
        <v/>
      </c>
      <c r="AL31" s="197" t="str">
        <f t="shared" si="16"/>
        <v/>
      </c>
      <c r="AM31" s="198" t="str">
        <f>IF(AL31="","",IF(นักเรียน!N31="ออก","---ย้าย---",VLOOKUP(AL31,gradecompet,5,TRUE)))</f>
        <v/>
      </c>
      <c r="AN31" s="199" t="str">
        <f>IF(AL31="","",IF(นักเรียน!N31="ออก","---ย้าย---",VLOOKUP(AL31,gradecompet,4,TRUE)))</f>
        <v/>
      </c>
      <c r="AO31" s="177" t="str">
        <f>IF(สมรรถนะ!Z31="","",สมรรถนะ!Z31)</f>
        <v/>
      </c>
      <c r="AP31" s="203"/>
    </row>
    <row r="32" spans="2:42" ht="15.75" customHeight="1">
      <c r="B32" s="178">
        <v>27</v>
      </c>
      <c r="C32" s="175" t="str">
        <f>IF(นักเรียน!C32="","",นักเรียน!C32)</f>
        <v/>
      </c>
      <c r="D32" s="858" t="str">
        <f>IF(นักเรียน!E32="","",นักเรียน!E32)</f>
        <v/>
      </c>
      <c r="E32" s="859"/>
      <c r="F32" s="179" t="str">
        <f>IF(สมรรถนะ!F32="","",สมรรถนะ!F32)</f>
        <v/>
      </c>
      <c r="G32" s="180" t="str">
        <f>IF(สมรรถนะ!G32="","",สมรรถนะ!G32)</f>
        <v/>
      </c>
      <c r="H32" s="180" t="str">
        <f>IF(สมรรถนะ!H32="","",สมรรถนะ!H32)</f>
        <v/>
      </c>
      <c r="I32" s="180" t="str">
        <f>IF(สมรรถนะ!I32="","",สมรรถนะ!I32)</f>
        <v/>
      </c>
      <c r="J32" s="187" t="str">
        <f t="shared" si="6"/>
        <v/>
      </c>
      <c r="K32" s="174" t="str">
        <f t="shared" si="7"/>
        <v/>
      </c>
      <c r="L32" s="183" t="str">
        <f t="shared" si="0"/>
        <v/>
      </c>
      <c r="M32" s="179" t="str">
        <f>IF(สมรรถนะ!J32="","",สมรรถนะ!J32)</f>
        <v/>
      </c>
      <c r="N32" s="180" t="str">
        <f>IF(สมรรถนะ!K32="","",สมรรถนะ!K32)</f>
        <v/>
      </c>
      <c r="O32" s="191" t="str">
        <f t="shared" si="8"/>
        <v/>
      </c>
      <c r="P32" s="174" t="str">
        <f t="shared" si="9"/>
        <v/>
      </c>
      <c r="Q32" s="183" t="str">
        <f t="shared" si="1"/>
        <v/>
      </c>
      <c r="R32" s="179" t="str">
        <f>IF(สมรรถนะ!L32="","",สมรรถนะ!L32)</f>
        <v/>
      </c>
      <c r="S32" s="180" t="str">
        <f>IF(สมรรถนะ!M32="","",สมรรถนะ!M32)</f>
        <v/>
      </c>
      <c r="T32" s="191" t="str">
        <f t="shared" si="10"/>
        <v/>
      </c>
      <c r="U32" s="174" t="str">
        <f t="shared" si="11"/>
        <v/>
      </c>
      <c r="V32" s="183" t="str">
        <f t="shared" si="2"/>
        <v/>
      </c>
      <c r="W32" s="179" t="str">
        <f>IF(สมรรถนะ!N32="","",สมรรถนะ!N32)</f>
        <v/>
      </c>
      <c r="X32" s="180" t="str">
        <f>IF(สมรรถนะ!O32="","",สมรรถนะ!O32)</f>
        <v/>
      </c>
      <c r="Y32" s="180" t="str">
        <f>IF(สมรรถนะ!P32="","",สมรรถนะ!P32)</f>
        <v/>
      </c>
      <c r="Z32" s="180" t="str">
        <f>IF(สมรรถนะ!Q32="","",สมรรถนะ!Q32)</f>
        <v/>
      </c>
      <c r="AA32" s="180" t="str">
        <f>IF(สมรรถนะ!R32="","",สมรรถนะ!R32)</f>
        <v/>
      </c>
      <c r="AB32" s="180" t="str">
        <f>IF(สมรรถนะ!S32="","",สมรรถนะ!S32)</f>
        <v/>
      </c>
      <c r="AC32" s="191" t="str">
        <f t="shared" si="12"/>
        <v/>
      </c>
      <c r="AD32" s="174" t="str">
        <f t="shared" si="13"/>
        <v/>
      </c>
      <c r="AE32" s="183" t="str">
        <f t="shared" si="3"/>
        <v/>
      </c>
      <c r="AF32" s="179" t="str">
        <f>IF(สมรรถนะ!T32="","",สมรรถนะ!T32)</f>
        <v/>
      </c>
      <c r="AG32" s="180" t="str">
        <f>IF(สมรรถนะ!U32="","",สมรรถนะ!U32)</f>
        <v/>
      </c>
      <c r="AH32" s="191" t="str">
        <f t="shared" si="14"/>
        <v/>
      </c>
      <c r="AI32" s="178" t="str">
        <f t="shared" si="15"/>
        <v/>
      </c>
      <c r="AJ32" s="183" t="str">
        <f t="shared" si="4"/>
        <v/>
      </c>
      <c r="AK32" s="200" t="str">
        <f t="shared" si="17"/>
        <v/>
      </c>
      <c r="AL32" s="197" t="str">
        <f t="shared" si="16"/>
        <v/>
      </c>
      <c r="AM32" s="198" t="str">
        <f>IF(AL32="","",IF(นักเรียน!N32="ออก","---ย้าย---",VLOOKUP(AL32,gradecompet,5,TRUE)))</f>
        <v/>
      </c>
      <c r="AN32" s="199" t="str">
        <f>IF(AL32="","",IF(นักเรียน!N32="ออก","---ย้าย---",VLOOKUP(AL32,gradecompet,4,TRUE)))</f>
        <v/>
      </c>
      <c r="AO32" s="177" t="str">
        <f>IF(สมรรถนะ!Z32="","",สมรรถนะ!Z32)</f>
        <v/>
      </c>
      <c r="AP32" s="203"/>
    </row>
    <row r="33" spans="2:42" ht="15.75" customHeight="1">
      <c r="B33" s="178">
        <v>28</v>
      </c>
      <c r="C33" s="175" t="str">
        <f>IF(นักเรียน!C33="","",นักเรียน!C33)</f>
        <v/>
      </c>
      <c r="D33" s="858" t="str">
        <f>IF(นักเรียน!E33="","",นักเรียน!E33)</f>
        <v/>
      </c>
      <c r="E33" s="859"/>
      <c r="F33" s="179" t="str">
        <f>IF(สมรรถนะ!F33="","",สมรรถนะ!F33)</f>
        <v/>
      </c>
      <c r="G33" s="180" t="str">
        <f>IF(สมรรถนะ!G33="","",สมรรถนะ!G33)</f>
        <v/>
      </c>
      <c r="H33" s="180" t="str">
        <f>IF(สมรรถนะ!H33="","",สมรรถนะ!H33)</f>
        <v/>
      </c>
      <c r="I33" s="180" t="str">
        <f>IF(สมรรถนะ!I33="","",สมรรถนะ!I33)</f>
        <v/>
      </c>
      <c r="J33" s="187" t="str">
        <f t="shared" si="6"/>
        <v/>
      </c>
      <c r="K33" s="174" t="str">
        <f t="shared" si="7"/>
        <v/>
      </c>
      <c r="L33" s="183" t="str">
        <f t="shared" si="0"/>
        <v/>
      </c>
      <c r="M33" s="179" t="str">
        <f>IF(สมรรถนะ!J33="","",สมรรถนะ!J33)</f>
        <v/>
      </c>
      <c r="N33" s="180" t="str">
        <f>IF(สมรรถนะ!K33="","",สมรรถนะ!K33)</f>
        <v/>
      </c>
      <c r="O33" s="191" t="str">
        <f t="shared" si="8"/>
        <v/>
      </c>
      <c r="P33" s="174" t="str">
        <f t="shared" si="9"/>
        <v/>
      </c>
      <c r="Q33" s="183" t="str">
        <f t="shared" si="1"/>
        <v/>
      </c>
      <c r="R33" s="179" t="str">
        <f>IF(สมรรถนะ!L33="","",สมรรถนะ!L33)</f>
        <v/>
      </c>
      <c r="S33" s="180" t="str">
        <f>IF(สมรรถนะ!M33="","",สมรรถนะ!M33)</f>
        <v/>
      </c>
      <c r="T33" s="191" t="str">
        <f t="shared" si="10"/>
        <v/>
      </c>
      <c r="U33" s="174" t="str">
        <f t="shared" si="11"/>
        <v/>
      </c>
      <c r="V33" s="183" t="str">
        <f t="shared" si="2"/>
        <v/>
      </c>
      <c r="W33" s="179" t="str">
        <f>IF(สมรรถนะ!N33="","",สมรรถนะ!N33)</f>
        <v/>
      </c>
      <c r="X33" s="180" t="str">
        <f>IF(สมรรถนะ!O33="","",สมรรถนะ!O33)</f>
        <v/>
      </c>
      <c r="Y33" s="180" t="str">
        <f>IF(สมรรถนะ!P33="","",สมรรถนะ!P33)</f>
        <v/>
      </c>
      <c r="Z33" s="180" t="str">
        <f>IF(สมรรถนะ!Q33="","",สมรรถนะ!Q33)</f>
        <v/>
      </c>
      <c r="AA33" s="180" t="str">
        <f>IF(สมรรถนะ!R33="","",สมรรถนะ!R33)</f>
        <v/>
      </c>
      <c r="AB33" s="180" t="str">
        <f>IF(สมรรถนะ!S33="","",สมรรถนะ!S33)</f>
        <v/>
      </c>
      <c r="AC33" s="191" t="str">
        <f t="shared" si="12"/>
        <v/>
      </c>
      <c r="AD33" s="174" t="str">
        <f t="shared" si="13"/>
        <v/>
      </c>
      <c r="AE33" s="183" t="str">
        <f t="shared" si="3"/>
        <v/>
      </c>
      <c r="AF33" s="179" t="str">
        <f>IF(สมรรถนะ!T33="","",สมรรถนะ!T33)</f>
        <v/>
      </c>
      <c r="AG33" s="180" t="str">
        <f>IF(สมรรถนะ!U33="","",สมรรถนะ!U33)</f>
        <v/>
      </c>
      <c r="AH33" s="191" t="str">
        <f t="shared" si="14"/>
        <v/>
      </c>
      <c r="AI33" s="178" t="str">
        <f t="shared" si="15"/>
        <v/>
      </c>
      <c r="AJ33" s="183" t="str">
        <f t="shared" si="4"/>
        <v/>
      </c>
      <c r="AK33" s="200" t="str">
        <f t="shared" si="17"/>
        <v/>
      </c>
      <c r="AL33" s="197" t="str">
        <f t="shared" si="16"/>
        <v/>
      </c>
      <c r="AM33" s="198" t="str">
        <f>IF(AL33="","",IF(นักเรียน!N33="ออก","---ย้าย---",VLOOKUP(AL33,gradecompet,5,TRUE)))</f>
        <v/>
      </c>
      <c r="AN33" s="199" t="str">
        <f>IF(AL33="","",IF(นักเรียน!N33="ออก","---ย้าย---",VLOOKUP(AL33,gradecompet,4,TRUE)))</f>
        <v/>
      </c>
      <c r="AO33" s="177" t="str">
        <f>IF(สมรรถนะ!Z33="","",สมรรถนะ!Z33)</f>
        <v/>
      </c>
      <c r="AP33" s="203"/>
    </row>
    <row r="34" spans="2:42" ht="15.75" customHeight="1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2:Q2"/>
    <mergeCell ref="F3:L3"/>
    <mergeCell ref="M3:Q3"/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/>
    <row r="2" spans="2:5" ht="9" customHeight="1">
      <c r="E2" s="160"/>
    </row>
    <row r="3" spans="2: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>
      <c r="B4" s="2"/>
      <c r="C4" s="139" t="str">
        <f>"รายวิชา   "&amp;Home!C11&amp;"    รหัสวิชา  "&amp;Home!C12&amp;"   ชั้น"&amp;Home!C9</f>
        <v>รายวิชา   ประวัติศาสตร์    รหัสวิชา  ส 15101   ชั้นประถมศึกษาปีที่ 5</v>
      </c>
      <c r="D4" s="2"/>
      <c r="E4" s="161"/>
    </row>
    <row r="5" spans="2:5" ht="8.25" customHeight="1">
      <c r="B5" s="2"/>
      <c r="C5" s="2"/>
      <c r="D5" s="2"/>
      <c r="E5" s="162"/>
    </row>
    <row r="6" spans="2:5" ht="18" customHeight="1">
      <c r="B6" s="2"/>
      <c r="C6" s="163"/>
      <c r="D6" s="2"/>
      <c r="E6" s="161"/>
    </row>
    <row r="7" spans="2:5" ht="18" customHeight="1">
      <c r="B7" s="2"/>
      <c r="C7" s="163"/>
      <c r="D7" s="2"/>
      <c r="E7" s="160"/>
    </row>
    <row r="8" spans="2:5" ht="18" customHeight="1">
      <c r="B8" s="2"/>
      <c r="C8" s="163"/>
      <c r="D8" s="2"/>
      <c r="E8" s="160"/>
    </row>
    <row r="9" spans="2:5" ht="18" customHeight="1">
      <c r="B9" s="2"/>
      <c r="C9" s="163"/>
      <c r="D9" s="2"/>
      <c r="E9" s="160"/>
    </row>
    <row r="10" spans="2:5" ht="18" customHeight="1">
      <c r="B10" s="2"/>
      <c r="C10" s="163"/>
      <c r="D10" s="2"/>
    </row>
    <row r="11" spans="2:5" ht="18" customHeight="1">
      <c r="B11" s="2"/>
      <c r="C11" s="163"/>
      <c r="D11" s="2"/>
    </row>
    <row r="12" spans="2:5" ht="18" customHeight="1">
      <c r="B12" s="2"/>
      <c r="C12" s="163"/>
      <c r="D12" s="2"/>
    </row>
    <row r="13" spans="2:5" ht="18" customHeight="1">
      <c r="B13" s="2"/>
      <c r="C13" s="163"/>
      <c r="D13" s="2"/>
    </row>
    <row r="14" spans="2:5" ht="18" customHeight="1">
      <c r="B14" s="2"/>
      <c r="C14" s="163"/>
      <c r="D14" s="2"/>
    </row>
    <row r="15" spans="2:5" ht="18" customHeight="1">
      <c r="B15" s="2"/>
      <c r="C15" s="163"/>
      <c r="D15" s="2"/>
    </row>
    <row r="16" spans="2:5" ht="18" customHeight="1">
      <c r="B16" s="2"/>
      <c r="C16" s="163"/>
      <c r="D16" s="2"/>
    </row>
    <row r="17" spans="2:4" ht="18" customHeight="1">
      <c r="B17" s="2"/>
      <c r="C17" s="163"/>
      <c r="D17" s="2"/>
    </row>
    <row r="18" spans="2:4" ht="18" customHeight="1">
      <c r="B18" s="2"/>
      <c r="C18" s="163"/>
      <c r="D18" s="2"/>
    </row>
    <row r="19" spans="2:4" ht="18" customHeight="1">
      <c r="B19" s="2"/>
      <c r="C19" s="163"/>
      <c r="D19" s="2"/>
    </row>
    <row r="20" spans="2:4" ht="18" customHeight="1">
      <c r="B20" s="2"/>
      <c r="C20" s="163"/>
      <c r="D20" s="2"/>
    </row>
    <row r="21" spans="2:4" ht="18" customHeight="1">
      <c r="B21" s="2"/>
      <c r="C21" s="163"/>
      <c r="D21" s="2"/>
    </row>
    <row r="22" spans="2:4" ht="18" customHeight="1">
      <c r="B22" s="2"/>
      <c r="C22" s="163"/>
      <c r="D22" s="2"/>
    </row>
    <row r="23" spans="2:4" ht="18" customHeight="1">
      <c r="B23" s="2"/>
      <c r="C23" s="163"/>
      <c r="D23" s="2"/>
    </row>
    <row r="24" spans="2:4" ht="18" customHeight="1">
      <c r="B24" s="2"/>
      <c r="C24" s="163"/>
      <c r="D24" s="2"/>
    </row>
    <row r="25" spans="2:4" ht="18" customHeight="1">
      <c r="B25" s="2"/>
      <c r="C25" s="163"/>
      <c r="D25" s="2"/>
    </row>
    <row r="26" spans="2:4" ht="18" customHeight="1">
      <c r="B26" s="2"/>
      <c r="C26" s="163"/>
      <c r="D26" s="2"/>
    </row>
    <row r="27" spans="2:4" ht="18" customHeight="1">
      <c r="B27" s="2"/>
      <c r="C27" s="163"/>
      <c r="D27" s="2"/>
    </row>
    <row r="28" spans="2:4" ht="18" customHeight="1">
      <c r="B28" s="2"/>
      <c r="C28" s="163"/>
      <c r="D28" s="2"/>
    </row>
    <row r="29" spans="2:4" ht="18" customHeight="1">
      <c r="B29" s="2"/>
      <c r="C29" s="163"/>
      <c r="D29" s="2"/>
    </row>
    <row r="30" spans="2:4" ht="18" customHeight="1">
      <c r="B30" s="2"/>
      <c r="C30" s="163"/>
      <c r="D30" s="2"/>
    </row>
    <row r="31" spans="2:4" ht="18" customHeight="1">
      <c r="B31" s="2"/>
      <c r="C31" s="163"/>
      <c r="D31" s="2"/>
    </row>
    <row r="32" spans="2:4" ht="18" customHeight="1">
      <c r="B32" s="2"/>
      <c r="C32" s="163"/>
      <c r="D32" s="2"/>
    </row>
    <row r="33" spans="2:4" ht="18" customHeight="1">
      <c r="B33" s="2"/>
      <c r="C33" s="163"/>
      <c r="D33" s="2"/>
    </row>
    <row r="34" spans="2:4" ht="18" customHeight="1">
      <c r="B34" s="2"/>
      <c r="C34" s="163"/>
      <c r="D34" s="2"/>
    </row>
    <row r="35" spans="2:4" ht="18" customHeight="1">
      <c r="B35" s="2"/>
      <c r="C35" s="163"/>
      <c r="D35" s="2"/>
    </row>
    <row r="36" spans="2:4" ht="18" customHeight="1">
      <c r="B36" s="2"/>
      <c r="C36" s="163"/>
      <c r="D36" s="2"/>
    </row>
    <row r="37" spans="2:4" ht="18" customHeight="1">
      <c r="B37" s="2"/>
      <c r="C37" s="163"/>
      <c r="D37" s="2"/>
    </row>
    <row r="38" spans="2:4" ht="18" customHeight="1">
      <c r="B38" s="2"/>
      <c r="C38" s="163"/>
      <c r="D38" s="2"/>
    </row>
    <row r="39" spans="2:4" ht="18" customHeight="1">
      <c r="B39" s="2"/>
      <c r="C39" s="163"/>
      <c r="D39" s="2"/>
    </row>
    <row r="40" spans="2:4" ht="18" customHeight="1">
      <c r="B40" s="2"/>
      <c r="C40" s="163"/>
      <c r="D40" s="2"/>
    </row>
    <row r="41" spans="2:4" ht="18" customHeight="1">
      <c r="B41" s="2"/>
      <c r="C41" s="163"/>
      <c r="D41" s="2"/>
    </row>
    <row r="42" spans="2:4" ht="18" customHeight="1">
      <c r="B42" s="2"/>
      <c r="C42" s="163"/>
      <c r="D42" s="2"/>
    </row>
    <row r="43" spans="2:4" ht="18" customHeight="1">
      <c r="B43" s="2"/>
      <c r="C43" s="163"/>
      <c r="D43" s="2"/>
    </row>
    <row r="44" spans="2:4" ht="18" customHeight="1">
      <c r="B44" s="2"/>
      <c r="C44" s="163"/>
      <c r="D44" s="2"/>
    </row>
    <row r="45" spans="2:4" ht="18" customHeight="1">
      <c r="B45" s="2"/>
      <c r="C45" s="163"/>
      <c r="D45" s="2"/>
    </row>
    <row r="46" spans="2:4" ht="18" customHeight="1">
      <c r="B46" s="2"/>
      <c r="C46" s="163"/>
      <c r="D46" s="2"/>
    </row>
    <row r="47" spans="2:4" ht="18" customHeight="1">
      <c r="B47" s="2"/>
      <c r="C47" s="163"/>
      <c r="D47" s="2"/>
    </row>
    <row r="48" spans="2:4" ht="18" customHeight="1">
      <c r="B48" s="2"/>
      <c r="C48" s="163"/>
      <c r="D48" s="2"/>
    </row>
    <row r="49" spans="2:4" ht="18" customHeight="1">
      <c r="B49" s="2"/>
      <c r="C49" s="163"/>
      <c r="D49" s="2"/>
    </row>
    <row r="50" spans="2:4" ht="18" customHeight="1">
      <c r="B50" s="2"/>
      <c r="C50" s="163"/>
      <c r="D50" s="2"/>
    </row>
    <row r="51" spans="2:4" ht="18" customHeight="1">
      <c r="B51" s="2"/>
      <c r="C51" s="163"/>
      <c r="D51" s="2"/>
    </row>
    <row r="52" spans="2:4" ht="18" customHeight="1">
      <c r="B52" s="2"/>
      <c r="C52" s="163"/>
      <c r="D52" s="2"/>
    </row>
    <row r="53" spans="2:4" ht="18" customHeight="1">
      <c r="B53" s="2"/>
      <c r="C53" s="163"/>
      <c r="D53" s="2"/>
    </row>
    <row r="54" spans="2:4" ht="18" customHeight="1">
      <c r="B54" s="2"/>
      <c r="C54" s="163"/>
      <c r="D54" s="2"/>
    </row>
    <row r="55" spans="2:4" ht="18" customHeight="1">
      <c r="B55" s="2"/>
      <c r="C55" s="163"/>
      <c r="D55" s="2"/>
    </row>
    <row r="56" spans="2:4" ht="18" customHeight="1">
      <c r="B56" s="2"/>
      <c r="C56" s="163"/>
      <c r="D56" s="2"/>
    </row>
    <row r="57" spans="2:4" ht="18" customHeight="1">
      <c r="B57" s="2"/>
      <c r="C57" s="163"/>
      <c r="D57" s="2"/>
    </row>
    <row r="58" spans="2:4" ht="18" customHeight="1">
      <c r="B58" s="2"/>
      <c r="C58" s="163"/>
      <c r="D58" s="2"/>
    </row>
    <row r="59" spans="2:4" ht="18" customHeight="1">
      <c r="B59" s="2"/>
      <c r="C59" s="163"/>
      <c r="D59" s="2"/>
    </row>
    <row r="60" spans="2:4" ht="18" customHeight="1">
      <c r="B60" s="2"/>
      <c r="C60" s="163"/>
      <c r="D60" s="2"/>
    </row>
    <row r="61" spans="2:4" ht="18" customHeight="1">
      <c r="B61" s="2"/>
      <c r="C61" s="163"/>
      <c r="D61" s="2"/>
    </row>
    <row r="62" spans="2:4" ht="18" customHeight="1">
      <c r="B62" s="2"/>
      <c r="C62" s="163"/>
      <c r="D62" s="2"/>
    </row>
    <row r="63" spans="2:4" ht="18" customHeight="1">
      <c r="B63" s="2"/>
      <c r="C63" s="163"/>
      <c r="D63" s="2"/>
    </row>
    <row r="64" spans="2:4" ht="18" customHeight="1">
      <c r="B64" s="2"/>
      <c r="C64" s="163"/>
      <c r="D64" s="2"/>
    </row>
    <row r="65" spans="2:4" ht="18" customHeight="1">
      <c r="B65" s="2"/>
      <c r="C65" s="163"/>
      <c r="D65" s="2"/>
    </row>
    <row r="66" spans="2:4" ht="18" customHeight="1">
      <c r="B66" s="2"/>
      <c r="C66" s="163"/>
      <c r="D66" s="2"/>
    </row>
    <row r="67" spans="2:4" ht="18" customHeight="1">
      <c r="B67" s="2"/>
      <c r="C67" s="163"/>
      <c r="D67" s="2"/>
    </row>
    <row r="68" spans="2:4" ht="18" customHeight="1">
      <c r="B68" s="2"/>
      <c r="C68" s="163"/>
      <c r="D68" s="2"/>
    </row>
    <row r="69" spans="2:4" ht="18" customHeight="1">
      <c r="B69" s="2"/>
      <c r="C69" s="163"/>
      <c r="D69" s="2"/>
    </row>
    <row r="70" spans="2:4" ht="18" customHeight="1">
      <c r="B70" s="2"/>
      <c r="C70" s="163"/>
      <c r="D70" s="2"/>
    </row>
    <row r="71" spans="2:4" ht="18" customHeight="1">
      <c r="B71" s="2"/>
      <c r="C71" s="163"/>
      <c r="D71" s="2"/>
    </row>
    <row r="72" spans="2:4" ht="18" customHeight="1">
      <c r="B72" s="2"/>
      <c r="C72" s="163"/>
      <c r="D72" s="2"/>
    </row>
    <row r="73" spans="2:4" ht="18" customHeight="1">
      <c r="B73" s="2"/>
      <c r="C73" s="163"/>
      <c r="D73" s="2"/>
    </row>
    <row r="74" spans="2:4" ht="18" customHeight="1">
      <c r="B74" s="2"/>
      <c r="C74" s="163"/>
      <c r="D74" s="2"/>
    </row>
    <row r="75" spans="2:4" ht="18" customHeight="1">
      <c r="B75" s="2"/>
      <c r="C75" s="163"/>
      <c r="D75" s="2"/>
    </row>
    <row r="76" spans="2:4" ht="18" customHeight="1">
      <c r="B76" s="2"/>
      <c r="C76" s="163"/>
      <c r="D76" s="2"/>
    </row>
    <row r="77" spans="2:4" ht="18" customHeight="1">
      <c r="B77" s="2"/>
      <c r="C77" s="163"/>
      <c r="D77" s="2"/>
    </row>
    <row r="78" spans="2:4" ht="18" customHeight="1">
      <c r="B78" s="2"/>
      <c r="C78" s="163"/>
      <c r="D78" s="2"/>
    </row>
    <row r="79" spans="2:4" ht="18" customHeight="1">
      <c r="B79" s="2"/>
      <c r="C79" s="164"/>
      <c r="D79" s="2"/>
    </row>
    <row r="80" spans="2:4" ht="12.75" customHeight="1">
      <c r="B80" s="2"/>
      <c r="C80" s="2"/>
      <c r="D80" s="2"/>
    </row>
    <row r="81" s="1" customFormat="1" ht="20.25" customHeight="1"/>
    <row r="82" s="1" customFormat="1" ht="20.25" customHeight="1"/>
    <row r="83" s="1" customFormat="1" ht="20.25" customHeight="1"/>
    <row r="84" s="1" customFormat="1" ht="20.25" customHeight="1"/>
    <row r="85" s="1" customFormat="1" ht="20.25" customHeight="1"/>
    <row r="86" s="1" customFormat="1" ht="20.25" customHeight="1"/>
    <row r="87" s="1" customFormat="1" ht="20.25" customHeight="1"/>
    <row r="88" ht="20.25" customHeight="1"/>
    <row r="89" ht="20.25" customHeight="1"/>
    <row r="90" ht="20.25" customHeight="1"/>
    <row r="91" ht="20.25" customHeight="1"/>
    <row r="92" ht="20.25" customHeight="1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23" activePane="bottomRight" state="frozen"/>
      <selection pane="topRight"/>
      <selection pane="bottomLeft"/>
      <selection pane="bottomRight"/>
    </sheetView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>
      <c r="O1" s="60"/>
    </row>
    <row r="2" spans="2:25" ht="27.75" customHeight="1">
      <c r="E2" s="971" t="s">
        <v>557</v>
      </c>
      <c r="F2" s="971"/>
      <c r="G2" s="971"/>
      <c r="U2" s="153" t="s">
        <v>558</v>
      </c>
      <c r="X2" s="66"/>
    </row>
    <row r="3" spans="2:25" ht="28.5" customHeight="1">
      <c r="B3" s="43"/>
      <c r="C3" s="43"/>
      <c r="D3" s="972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ประวัติศาสตร์  ส 15101 ชั้นประถมศึกษาปีที่ 5  ปีการศึกษา 2566</v>
      </c>
      <c r="E3" s="972"/>
      <c r="F3" s="972"/>
      <c r="G3" s="972"/>
      <c r="H3" s="972"/>
      <c r="I3" s="972"/>
      <c r="J3" s="972"/>
      <c r="K3" s="972" t="str">
        <f>D3</f>
        <v>สรุปการตัดสินผลการเรียนรายวิชา ประวัติศาสตร์  ส 15101 ชั้นประถมศึกษาปีที่ 5  ปีการศึกษา 2566</v>
      </c>
      <c r="L3" s="972"/>
      <c r="M3" s="972"/>
      <c r="N3" s="972"/>
      <c r="O3" s="972"/>
      <c r="P3" s="972"/>
      <c r="Q3" s="972"/>
      <c r="R3" s="972"/>
      <c r="V3" s="154"/>
      <c r="X3" s="66"/>
    </row>
    <row r="4" spans="2:25" ht="20.25" customHeight="1">
      <c r="B4" s="43"/>
      <c r="C4" s="44"/>
      <c r="D4" s="973" t="s">
        <v>559</v>
      </c>
      <c r="E4" s="973"/>
      <c r="F4" s="973"/>
      <c r="G4" s="973"/>
      <c r="H4" s="973"/>
      <c r="I4" s="973"/>
      <c r="J4" s="973"/>
      <c r="K4" s="974" t="s">
        <v>560</v>
      </c>
      <c r="L4" s="974"/>
      <c r="M4" s="974"/>
      <c r="N4" s="974"/>
      <c r="O4" s="974"/>
      <c r="P4" s="974"/>
      <c r="Q4" s="974"/>
      <c r="R4" s="974"/>
      <c r="U4" s="944" t="s">
        <v>561</v>
      </c>
      <c r="X4" s="66"/>
    </row>
    <row r="5" spans="2:25" s="40" customFormat="1" ht="20.25" customHeight="1">
      <c r="B5" s="947" t="s">
        <v>279</v>
      </c>
      <c r="C5" s="949" t="s">
        <v>280</v>
      </c>
      <c r="D5" s="947" t="s">
        <v>282</v>
      </c>
      <c r="E5" s="956" t="s">
        <v>562</v>
      </c>
      <c r="F5" s="957"/>
      <c r="G5" s="958"/>
      <c r="H5" s="959" t="s">
        <v>563</v>
      </c>
      <c r="I5" s="960"/>
      <c r="J5" s="961"/>
      <c r="K5" s="962" t="s">
        <v>564</v>
      </c>
      <c r="L5" s="963"/>
      <c r="M5" s="963"/>
      <c r="N5" s="964"/>
      <c r="O5" s="965" t="s">
        <v>565</v>
      </c>
      <c r="P5" s="965"/>
      <c r="Q5" s="965"/>
      <c r="R5" s="941" t="s">
        <v>557</v>
      </c>
      <c r="S5" s="42"/>
      <c r="T5" s="155"/>
      <c r="U5" s="944"/>
      <c r="W5" s="42"/>
      <c r="X5" s="66"/>
      <c r="Y5" s="42"/>
    </row>
    <row r="6" spans="2:25" s="40" customFormat="1" ht="20.25" customHeight="1">
      <c r="B6" s="947"/>
      <c r="C6" s="950"/>
      <c r="D6" s="947"/>
      <c r="E6" s="966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67"/>
      <c r="G6" s="968"/>
      <c r="H6" s="966" t="str">
        <f>"จำนวนทั้งสิ้น "&amp;คะแนนตัวชี้วัด!JF4&amp;" ตัวชี้วัด"</f>
        <v>จำนวนทั้งสิ้น 9 ตัวชี้วัด</v>
      </c>
      <c r="I6" s="967"/>
      <c r="J6" s="968"/>
      <c r="K6" s="45" t="s">
        <v>566</v>
      </c>
      <c r="L6" s="45" t="str">
        <f>IF(Home!F3="ประถมศึกษา","ปลายปี","ปลายภาค")</f>
        <v>ปลายปี</v>
      </c>
      <c r="M6" s="46" t="s">
        <v>494</v>
      </c>
      <c r="N6" s="952" t="s">
        <v>567</v>
      </c>
      <c r="O6" s="954" t="s">
        <v>568</v>
      </c>
      <c r="P6" s="969" t="s">
        <v>189</v>
      </c>
      <c r="Q6" s="969" t="s">
        <v>569</v>
      </c>
      <c r="R6" s="942"/>
      <c r="S6" s="42"/>
      <c r="T6" s="155"/>
      <c r="U6" s="945" t="s">
        <v>557</v>
      </c>
      <c r="V6" s="42"/>
      <c r="W6" s="42"/>
      <c r="X6" s="66"/>
      <c r="Y6" s="42"/>
    </row>
    <row r="7" spans="2:25" s="40" customFormat="1" ht="20.25" customHeight="1">
      <c r="B7" s="948"/>
      <c r="C7" s="951"/>
      <c r="D7" s="948"/>
      <c r="E7" s="143" t="s">
        <v>404</v>
      </c>
      <c r="F7" s="143" t="s">
        <v>570</v>
      </c>
      <c r="G7" s="143" t="s">
        <v>571</v>
      </c>
      <c r="H7" s="144" t="s">
        <v>572</v>
      </c>
      <c r="I7" s="144" t="s">
        <v>570</v>
      </c>
      <c r="J7" s="151" t="s">
        <v>571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53"/>
      <c r="O7" s="955"/>
      <c r="P7" s="970"/>
      <c r="Q7" s="970"/>
      <c r="R7" s="943"/>
      <c r="S7" s="42"/>
      <c r="T7" s="156" t="s">
        <v>279</v>
      </c>
      <c r="U7" s="946"/>
      <c r="V7" s="42"/>
      <c r="W7" s="42"/>
      <c r="X7" s="66"/>
      <c r="Y7" s="42"/>
    </row>
    <row r="8" spans="2:25" s="41" customFormat="1" ht="15.75" customHeight="1">
      <c r="B8" s="145">
        <f>นักเรียน!M6</f>
        <v>1</v>
      </c>
      <c r="C8" s="145" t="str">
        <f>IF(นักเรียน!C6="","",นักเรียน!C6)</f>
        <v>1526</v>
      </c>
      <c r="D8" s="146" t="str">
        <f>IF(นักเรียน!E6="","",นักเรียน!E6)</f>
        <v>เด็กชายจิรทีปต์  พวงมาลา</v>
      </c>
      <c r="E8" s="145">
        <f>IF(Home!$F$3="ประถมศึกษา",เวลาเรียน_ป!LX7,เวลาเรียน_ม!FL7)</f>
        <v>39</v>
      </c>
      <c r="F8" s="147">
        <f>IF(Home!$F$3="ประถมศึกษา",เวลาเรียน_ป!MB7,เวลาเรียน_ม!FP7)</f>
        <v>97.5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9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53</v>
      </c>
      <c r="L8" s="145">
        <f>IF(คะแนน1!AP8="","",คะแนน1!AP8)</f>
        <v>10</v>
      </c>
      <c r="M8" s="69">
        <f>IF(คะแนน1!AQ8="","",คะแนน1!AQ8)</f>
        <v>63</v>
      </c>
      <c r="N8" s="69" t="str">
        <f>IF(AND(คะแนน1!AR8="",คะแนน1!AU8=""),"",IF(คะแนน1!AR8="",คะแนน1!AU8,คะแนน1!AR8))</f>
        <v>2</v>
      </c>
      <c r="O8" s="69" t="str">
        <f>คิดวิเคราะห์!AC7</f>
        <v>ดี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>
      <c r="B9" s="45">
        <f>นักเรียน!M7</f>
        <v>2</v>
      </c>
      <c r="C9" s="45" t="str">
        <f>IF(นักเรียน!C7="","",นักเรียน!C7)</f>
        <v>1527</v>
      </c>
      <c r="D9" s="148" t="str">
        <f>IF(นักเรียน!E7="","",นักเรียน!E7)</f>
        <v>เด็กชายพีระศิลป์  นรสิงห์</v>
      </c>
      <c r="E9" s="45">
        <f>IF(Home!$F$3="ประถมศึกษา",เวลาเรียน_ป!LX8,เวลาเรียน_ม!FL8)</f>
        <v>40</v>
      </c>
      <c r="F9" s="149">
        <f>IF(Home!$F$3="ประถมศึกษา",เวลาเรียน_ป!MB8,เวลาเรียน_ม!FP8)</f>
        <v>100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9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74</v>
      </c>
      <c r="L9" s="45">
        <f>IF(คะแนน1!AP9="","",คะแนน1!AP9)</f>
        <v>12</v>
      </c>
      <c r="M9" s="150">
        <f>IF(คะแนน1!AQ9="","",คะแนน1!AQ9)</f>
        <v>86</v>
      </c>
      <c r="N9" s="150" t="str">
        <f>IF(AND(คะแนน1!AR9="",คะแนน1!AU9=""),"",IF(คะแนน1!AR9="",คะแนน1!AU9,คะแนน1!AR9))</f>
        <v>4</v>
      </c>
      <c r="O9" s="150" t="str">
        <f>คิดวิเคราะห์!AC8</f>
        <v>ดีเยี่ยม</v>
      </c>
      <c r="P9" s="150" t="str">
        <f>คุณลักษณะ!AE7</f>
        <v>ดีเยี่ยม</v>
      </c>
      <c r="Q9" s="150" t="str">
        <f>สมรรถนะรายด้าน!AN7</f>
        <v>ดีเยี่ยม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>
      <c r="B10" s="45">
        <f>นักเรียน!M8</f>
        <v>3</v>
      </c>
      <c r="C10" s="45" t="str">
        <f>IF(นักเรียน!C8="","",นักเรียน!C8)</f>
        <v>1528</v>
      </c>
      <c r="D10" s="148" t="str">
        <f>IF(นักเรียน!E8="","",นักเรียน!E8)</f>
        <v>เด็กชายภูผา  เศษจำปา</v>
      </c>
      <c r="E10" s="45">
        <f>IF(Home!$F$3="ประถมศึกษา",เวลาเรียน_ป!LX9,เวลาเรียน_ม!FL9)</f>
        <v>39</v>
      </c>
      <c r="F10" s="149">
        <f>IF(Home!$F$3="ประถมศึกษา",เวลาเรียน_ป!MB9,เวลาเรียน_ม!FP9)</f>
        <v>97.5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9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76</v>
      </c>
      <c r="L10" s="45">
        <f>IF(คะแนน1!AP10="","",คะแนน1!AP10)</f>
        <v>13</v>
      </c>
      <c r="M10" s="150">
        <f>IF(คะแนน1!AQ10="","",คะแนน1!AQ10)</f>
        <v>89</v>
      </c>
      <c r="N10" s="150" t="str">
        <f>IF(AND(คะแนน1!AR10="",คะแนน1!AU10=""),"",IF(คะแนน1!AR10="",คะแนน1!AU10,คะแนน1!AR10))</f>
        <v>4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>
      <c r="B11" s="45">
        <f>นักเรียน!M9</f>
        <v>4</v>
      </c>
      <c r="C11" s="45" t="str">
        <f>IF(นักเรียน!C9="","",นักเรียน!C9)</f>
        <v>1529</v>
      </c>
      <c r="D11" s="148" t="str">
        <f>IF(นักเรียน!E9="","",นักเรียน!E9)</f>
        <v>เด็กชายภูมิพันธ์  สมพงษ์</v>
      </c>
      <c r="E11" s="45">
        <f>IF(Home!$F$3="ประถมศึกษา",เวลาเรียน_ป!LX10,เวลาเรียน_ม!FL10)</f>
        <v>40</v>
      </c>
      <c r="F11" s="149">
        <f>IF(Home!$F$3="ประถมศึกษา",เวลาเรียน_ป!MB10,เวลาเรียน_ม!FP10)</f>
        <v>100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9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57</v>
      </c>
      <c r="L11" s="45">
        <f>IF(คะแนน1!AP11="","",คะแนน1!AP11)</f>
        <v>12</v>
      </c>
      <c r="M11" s="150">
        <f>IF(คะแนน1!AQ11="","",คะแนน1!AQ11)</f>
        <v>69</v>
      </c>
      <c r="N11" s="150" t="str">
        <f>IF(AND(คะแนน1!AR11="",คะแนน1!AU11=""),"",IF(คะแนน1!AR11="",คะแนน1!AU11,คะแนน1!AR11))</f>
        <v>2.5</v>
      </c>
      <c r="O11" s="150" t="str">
        <f>คิดวิเคราะห์!AC10</f>
        <v>ดี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>
      <c r="B12" s="45">
        <f>นักเรียน!M10</f>
        <v>5</v>
      </c>
      <c r="C12" s="45" t="str">
        <f>IF(นักเรียน!C10="","",นักเรียน!C10)</f>
        <v>1530</v>
      </c>
      <c r="D12" s="148" t="str">
        <f>IF(นักเรียน!E10="","",นักเรียน!E10)</f>
        <v>เด็กชายอดุลยวัฒน์  สอนนาง</v>
      </c>
      <c r="E12" s="45">
        <f>IF(Home!$F$3="ประถมศึกษา",เวลาเรียน_ป!LX11,เวลาเรียน_ม!FL11)</f>
        <v>40</v>
      </c>
      <c r="F12" s="149">
        <f>IF(Home!$F$3="ประถมศึกษา",เวลาเรียน_ป!MB11,เวลาเรียน_ม!FP11)</f>
        <v>100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9</v>
      </c>
      <c r="I12" s="149">
        <f>คะแนนตัวชี้วัด!JF11</f>
        <v>100</v>
      </c>
      <c r="J12" s="150" t="str">
        <f>คะแนนตัวชี้วัด!JG11</f>
        <v>ผ่าน</v>
      </c>
      <c r="K12" s="45">
        <f>IF(คะแนน1!AI12="","",คะแนน1!AI12)</f>
        <v>76</v>
      </c>
      <c r="L12" s="45">
        <f>IF(คะแนน1!AP12="","",คะแนน1!AP12)</f>
        <v>12</v>
      </c>
      <c r="M12" s="150">
        <f>IF(คะแนน1!AQ12="","",คะแนน1!AQ12)</f>
        <v>88</v>
      </c>
      <c r="N12" s="150" t="str">
        <f>IF(AND(คะแนน1!AR12="",คะแนน1!AU12=""),"",IF(คะแนน1!AR12="",คะแนน1!AU12,คะแนน1!AR12))</f>
        <v>4</v>
      </c>
      <c r="O12" s="150" t="str">
        <f>คิดวิเคราะห์!AC11</f>
        <v>ดีเยี่ยม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>
      <c r="B13" s="45">
        <f>นักเรียน!M11</f>
        <v>6</v>
      </c>
      <c r="C13" s="45" t="str">
        <f>IF(นักเรียน!C11="","",นักเรียน!C11)</f>
        <v>1536</v>
      </c>
      <c r="D13" s="148" t="str">
        <f>IF(นักเรียน!E11="","",นักเรียน!E11)</f>
        <v>เด็กชายชวัลวิทย์  อ่างมัจฉา</v>
      </c>
      <c r="E13" s="45">
        <f>IF(Home!$F$3="ประถมศึกษา",เวลาเรียน_ป!LX12,เวลาเรียน_ม!FL12)</f>
        <v>40</v>
      </c>
      <c r="F13" s="149">
        <f>IF(Home!$F$3="ประถมศึกษา",เวลาเรียน_ป!MB12,เวลาเรียน_ม!FP12)</f>
        <v>100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9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78</v>
      </c>
      <c r="L13" s="45">
        <f>IF(คะแนน1!AP13="","",คะแนน1!AP13)</f>
        <v>15</v>
      </c>
      <c r="M13" s="150">
        <f>IF(คะแนน1!AQ13="","",คะแนน1!AQ13)</f>
        <v>93</v>
      </c>
      <c r="N13" s="150" t="str">
        <f>IF(AND(คะแนน1!AR13="",คะแนน1!AU13=""),"",IF(คะแนน1!AR13="",คะแนน1!AU13,คะแนน1!AR13))</f>
        <v>4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>
      <c r="B14" s="45">
        <f>นักเรียน!M12</f>
        <v>7</v>
      </c>
      <c r="C14" s="45" t="str">
        <f>IF(นักเรียน!C12="","",นักเรียน!C12)</f>
        <v>1545</v>
      </c>
      <c r="D14" s="148" t="str">
        <f>IF(นักเรียน!E12="","",นักเรียน!E12)</f>
        <v>เด็กชายศักดิ์ดา  จันทะวงค์</v>
      </c>
      <c r="E14" s="45">
        <f>IF(Home!$F$3="ประถมศึกษา",เวลาเรียน_ป!LX13,เวลาเรียน_ม!FL13)</f>
        <v>39</v>
      </c>
      <c r="F14" s="149">
        <f>IF(Home!$F$3="ประถมศึกษา",เวลาเรียน_ป!MB13,เวลาเรียน_ม!FP13)</f>
        <v>97.5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9</v>
      </c>
      <c r="I14" s="149">
        <f>คะแนนตัวชี้วัด!JF13</f>
        <v>100</v>
      </c>
      <c r="J14" s="150" t="str">
        <f>คะแนนตัวชี้วัด!JG13</f>
        <v>ผ่าน</v>
      </c>
      <c r="K14" s="45">
        <f>IF(คะแนน1!AI14="","",คะแนน1!AI14)</f>
        <v>66</v>
      </c>
      <c r="L14" s="45">
        <f>IF(คะแนน1!AP14="","",คะแนน1!AP14)</f>
        <v>11</v>
      </c>
      <c r="M14" s="150">
        <f>IF(คะแนน1!AQ14="","",คะแนน1!AQ14)</f>
        <v>77</v>
      </c>
      <c r="N14" s="150" t="str">
        <f>IF(AND(คะแนน1!AR14="",คะแนน1!AU14=""),"",IF(คะแนน1!AR14="",คะแนน1!AU14,คะแนน1!AR14))</f>
        <v>3.5</v>
      </c>
      <c r="O14" s="150" t="str">
        <f>คิดวิเคราะห์!AC13</f>
        <v>ดี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>
      <c r="B15" s="45">
        <f>นักเรียน!M13</f>
        <v>8</v>
      </c>
      <c r="C15" s="45" t="str">
        <f>IF(นักเรียน!C13="","",นักเรียน!C13)</f>
        <v>1616</v>
      </c>
      <c r="D15" s="148" t="str">
        <f>IF(นักเรียน!E13="","",นักเรียน!E13)</f>
        <v>เด็กชายแจ็คกี้  ระถิกา</v>
      </c>
      <c r="E15" s="45">
        <f>IF(Home!$F$3="ประถมศึกษา",เวลาเรียน_ป!LX14,เวลาเรียน_ม!FL14)</f>
        <v>40</v>
      </c>
      <c r="F15" s="149">
        <f>IF(Home!$F$3="ประถมศึกษา",เวลาเรียน_ป!MB14,เวลาเรียน_ม!FP14)</f>
        <v>100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9</v>
      </c>
      <c r="I15" s="149">
        <f>คะแนนตัวชี้วัด!JF14</f>
        <v>100</v>
      </c>
      <c r="J15" s="150" t="str">
        <f>คะแนนตัวชี้วัด!JG14</f>
        <v>ผ่าน</v>
      </c>
      <c r="K15" s="45">
        <f>IF(คะแนน1!AI15="","",คะแนน1!AI15)</f>
        <v>66</v>
      </c>
      <c r="L15" s="45">
        <f>IF(คะแนน1!AP15="","",คะแนน1!AP15)</f>
        <v>10</v>
      </c>
      <c r="M15" s="150">
        <f>IF(คะแนน1!AQ15="","",คะแนน1!AQ15)</f>
        <v>76</v>
      </c>
      <c r="N15" s="150" t="str">
        <f>IF(AND(คะแนน1!AR15="",คะแนน1!AU15=""),"",IF(คะแนน1!AR15="",คะแนน1!AU15,คะแนน1!AR15))</f>
        <v>3.5</v>
      </c>
      <c r="O15" s="150" t="str">
        <f>คิดวิเคราะห์!AC14</f>
        <v>ดีเยี่ยม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>
      <c r="B16" s="45">
        <f>นักเรียน!M14</f>
        <v>9</v>
      </c>
      <c r="C16" s="45" t="str">
        <f>IF(นักเรียน!C14="","",นักเรียน!C14)</f>
        <v>1531</v>
      </c>
      <c r="D16" s="148" t="str">
        <f>IF(นักเรียน!E14="","",นักเรียน!E14)</f>
        <v>เด็กหญิงธิราวัลย์  อ่อนตามา</v>
      </c>
      <c r="E16" s="45">
        <f>IF(Home!$F$3="ประถมศึกษา",เวลาเรียน_ป!LX15,เวลาเรียน_ม!FL15)</f>
        <v>39</v>
      </c>
      <c r="F16" s="149">
        <f>IF(Home!$F$3="ประถมศึกษา",เวลาเรียน_ป!MB15,เวลาเรียน_ม!FP15)</f>
        <v>97.5</v>
      </c>
      <c r="G16" s="149" t="str">
        <f>IF(F16="","",IF(นักเรียน!N14="ออก","---ย้าย---",VLOOKUP(F16,gradetime,5)))</f>
        <v>ผ่าน</v>
      </c>
      <c r="H16" s="150">
        <f>คะแนนตัวชี้วัด!JE15</f>
        <v>9</v>
      </c>
      <c r="I16" s="149">
        <f>คะแนนตัวชี้วัด!JF15</f>
        <v>100</v>
      </c>
      <c r="J16" s="150" t="str">
        <f>คะแนนตัวชี้วัด!JG15</f>
        <v>ผ่าน</v>
      </c>
      <c r="K16" s="45">
        <f>IF(คะแนน1!AI16="","",คะแนน1!AI16)</f>
        <v>65</v>
      </c>
      <c r="L16" s="45">
        <f>IF(คะแนน1!AP16="","",คะแนน1!AP16)</f>
        <v>13</v>
      </c>
      <c r="M16" s="150">
        <f>IF(คะแนน1!AQ16="","",คะแนน1!AQ16)</f>
        <v>78</v>
      </c>
      <c r="N16" s="150" t="str">
        <f>IF(AND(คะแนน1!AR16="",คะแนน1!AU16=""),"",IF(คะแนน1!AR16="",คะแนน1!AU16,คะแนน1!AR16))</f>
        <v>3.5</v>
      </c>
      <c r="O16" s="150" t="str">
        <f>คิดวิเคราะห์!AC15</f>
        <v>ดีเยี่ยม</v>
      </c>
      <c r="P16" s="150" t="str">
        <f>คุณลักษณะ!AE14</f>
        <v>ดีเยี่ยม</v>
      </c>
      <c r="Q16" s="150" t="str">
        <f>สมรรถนะรายด้าน!AN14</f>
        <v>ดีเยี่ยม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>
      <c r="B17" s="45">
        <f>นักเรียน!M15</f>
        <v>10</v>
      </c>
      <c r="C17" s="45" t="str">
        <f>IF(นักเรียน!C15="","",นักเรียน!C15)</f>
        <v>1532</v>
      </c>
      <c r="D17" s="148" t="str">
        <f>IF(นักเรียน!E15="","",นักเรียน!E15)</f>
        <v>เด็กหญิงนงนภัส  ติยะภา</v>
      </c>
      <c r="E17" s="45">
        <f>IF(Home!$F$3="ประถมศึกษา",เวลาเรียน_ป!LX16,เวลาเรียน_ม!FL16)</f>
        <v>40</v>
      </c>
      <c r="F17" s="149">
        <f>IF(Home!$F$3="ประถมศึกษา",เวลาเรียน_ป!MB16,เวลาเรียน_ม!FP16)</f>
        <v>100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9</v>
      </c>
      <c r="I17" s="149">
        <f>คะแนนตัวชี้วัด!JF16</f>
        <v>100</v>
      </c>
      <c r="J17" s="150" t="str">
        <f>คะแนนตัวชี้วัด!JG16</f>
        <v>ผ่าน</v>
      </c>
      <c r="K17" s="45">
        <f>IF(คะแนน1!AI17="","",คะแนน1!AI17)</f>
        <v>76</v>
      </c>
      <c r="L17" s="45">
        <f>IF(คะแนน1!AP17="","",คะแนน1!AP17)</f>
        <v>14</v>
      </c>
      <c r="M17" s="150">
        <f>IF(คะแนน1!AQ17="","",คะแนน1!AQ17)</f>
        <v>90</v>
      </c>
      <c r="N17" s="150" t="str">
        <f>IF(AND(คะแนน1!AR17="",คะแนน1!AU17=""),"",IF(คะแนน1!AR17="",คะแนน1!AU17,คะแนน1!AR17))</f>
        <v>4</v>
      </c>
      <c r="O17" s="150" t="str">
        <f>คิดวิเคราะห์!AC16</f>
        <v>ดีเยี่ยม</v>
      </c>
      <c r="P17" s="150" t="str">
        <f>คุณลักษณะ!AE15</f>
        <v>ดีเยี่ยม</v>
      </c>
      <c r="Q17" s="150" t="str">
        <f>สมรรถนะรายด้าน!AN15</f>
        <v>ดีเยี่ยม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>
      <c r="B18" s="45">
        <f>นักเรียน!M16</f>
        <v>11</v>
      </c>
      <c r="C18" s="45" t="str">
        <f>IF(นักเรียน!C16="","",นักเรียน!C16)</f>
        <v>1533</v>
      </c>
      <c r="D18" s="148" t="str">
        <f>IF(นักเรียน!E16="","",นักเรียน!E16)</f>
        <v>เด็กหญิงปรารถณา  แสนรินทร์</v>
      </c>
      <c r="E18" s="45">
        <f>IF(Home!$F$3="ประถมศึกษา",เวลาเรียน_ป!LX17,เวลาเรียน_ม!FL17)</f>
        <v>38</v>
      </c>
      <c r="F18" s="149">
        <f>IF(Home!$F$3="ประถมศึกษา",เวลาเรียน_ป!MB17,เวลาเรียน_ม!FP17)</f>
        <v>95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9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57</v>
      </c>
      <c r="L18" s="45">
        <f>IF(คะแนน1!AP18="","",คะแนน1!AP18)</f>
        <v>10</v>
      </c>
      <c r="M18" s="150">
        <f>IF(คะแนน1!AQ18="","",คะแนน1!AQ18)</f>
        <v>67</v>
      </c>
      <c r="N18" s="150" t="str">
        <f>IF(AND(คะแนน1!AR18="",คะแนน1!AU18=""),"",IF(คะแนน1!AR18="",คะแนน1!AU18,คะแนน1!AR18))</f>
        <v>2.5</v>
      </c>
      <c r="O18" s="150" t="str">
        <f>คิดวิเคราะห์!AC17</f>
        <v>ดี</v>
      </c>
      <c r="P18" s="150" t="str">
        <f>คุณลักษณะ!AE16</f>
        <v>ดีเยี่ยม</v>
      </c>
      <c r="Q18" s="150" t="str">
        <f>สมรรถนะรายด้าน!AN16</f>
        <v>ดีเยี่ยม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>
      <c r="B19" s="45">
        <f>นักเรียน!M17</f>
        <v>12</v>
      </c>
      <c r="C19" s="45" t="str">
        <f>IF(นักเรียน!C17="","",นักเรียน!C17)</f>
        <v>1538</v>
      </c>
      <c r="D19" s="148" t="str">
        <f>IF(นักเรียน!E17="","",นักเรียน!E17)</f>
        <v>เด็กหญิงอุษามณี  อินทะพิมพ์</v>
      </c>
      <c r="E19" s="45">
        <f>IF(Home!$F$3="ประถมศึกษา",เวลาเรียน_ป!LX18,เวลาเรียน_ม!FL18)</f>
        <v>40</v>
      </c>
      <c r="F19" s="149">
        <f>IF(Home!$F$3="ประถมศึกษา",เวลาเรียน_ป!MB18,เวลาเรียน_ม!FP18)</f>
        <v>100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9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61</v>
      </c>
      <c r="L19" s="45">
        <f>IF(คะแนน1!AP19="","",คะแนน1!AP19)</f>
        <v>13</v>
      </c>
      <c r="M19" s="150">
        <f>IF(คะแนน1!AQ19="","",คะแนน1!AQ19)</f>
        <v>74</v>
      </c>
      <c r="N19" s="150" t="str">
        <f>IF(AND(คะแนน1!AR19="",คะแนน1!AU19=""),"",IF(คะแนน1!AR19="",คะแนน1!AU19,คะแนน1!AR19))</f>
        <v>3</v>
      </c>
      <c r="O19" s="150" t="str">
        <f>คิดวิเคราะห์!AC18</f>
        <v>ดี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>
      <c r="B20" s="45">
        <f>นักเรียน!M18</f>
        <v>13</v>
      </c>
      <c r="C20" s="45" t="str">
        <f>IF(นักเรียน!C18="","",นักเรียน!C18)</f>
        <v>1592</v>
      </c>
      <c r="D20" s="148" t="str">
        <f>IF(นักเรียน!E18="","",นักเรียน!E18)</f>
        <v>เด็กหญิงกชกร  พิมพ์พงษ์</v>
      </c>
      <c r="E20" s="45">
        <f>IF(Home!$F$3="ประถมศึกษา",เวลาเรียน_ป!LX19,เวลาเรียน_ม!FL19)</f>
        <v>40</v>
      </c>
      <c r="F20" s="149">
        <f>IF(Home!$F$3="ประถมศึกษา",เวลาเรียน_ป!MB19,เวลาเรียน_ม!FP19)</f>
        <v>100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9</v>
      </c>
      <c r="I20" s="149">
        <f>คะแนนตัวชี้วัด!JF19</f>
        <v>100</v>
      </c>
      <c r="J20" s="150" t="str">
        <f>คะแนนตัวชี้วัด!JG19</f>
        <v>ผ่าน</v>
      </c>
      <c r="K20" s="45">
        <f>IF(คะแนน1!AI20="","",คะแนน1!AI20)</f>
        <v>64</v>
      </c>
      <c r="L20" s="45">
        <f>IF(คะแนน1!AP20="","",คะแนน1!AP20)</f>
        <v>16</v>
      </c>
      <c r="M20" s="150">
        <f>IF(คะแนน1!AQ20="","",คะแนน1!AQ20)</f>
        <v>80</v>
      </c>
      <c r="N20" s="150" t="str">
        <f>IF(AND(คะแนน1!AR20="",คะแนน1!AU20=""),"",IF(คะแนน1!AR20="",คะแนน1!AU20,คะแนน1!AR20))</f>
        <v>4</v>
      </c>
      <c r="O20" s="150" t="str">
        <f>คิดวิเคราะห์!AC19</f>
        <v>ดีเยี่ยม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>
      <c r="B21" s="45">
        <f>นักเรียน!M19</f>
        <v>14</v>
      </c>
      <c r="C21" s="45" t="str">
        <f>IF(นักเรียน!C19="","",นักเรียน!C19)</f>
        <v>1598</v>
      </c>
      <c r="D21" s="148" t="str">
        <f>IF(นักเรียน!E19="","",นักเรียน!E19)</f>
        <v>เด็กหญิงอภิรญาพร  นรสิงห์</v>
      </c>
      <c r="E21" s="45">
        <f>IF(Home!$F$3="ประถมศึกษา",เวลาเรียน_ป!LX20,เวลาเรียน_ม!FL20)</f>
        <v>40</v>
      </c>
      <c r="F21" s="149">
        <f>IF(Home!$F$3="ประถมศึกษา",เวลาเรียน_ป!MB20,เวลาเรียน_ม!FP20)</f>
        <v>100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9</v>
      </c>
      <c r="I21" s="149">
        <f>คะแนนตัวชี้วัด!JF20</f>
        <v>100</v>
      </c>
      <c r="J21" s="150" t="str">
        <f>คะแนนตัวชี้วัด!JG20</f>
        <v>ผ่าน</v>
      </c>
      <c r="K21" s="45">
        <f>IF(คะแนน1!AI21="","",คะแนน1!AI21)</f>
        <v>72</v>
      </c>
      <c r="L21" s="45">
        <f>IF(คะแนน1!AP21="","",คะแนน1!AP21)</f>
        <v>11</v>
      </c>
      <c r="M21" s="150">
        <f>IF(คะแนน1!AQ21="","",คะแนน1!AQ21)</f>
        <v>83</v>
      </c>
      <c r="N21" s="150" t="str">
        <f>IF(AND(คะแนน1!AR21="",คะแนน1!AU21=""),"",IF(คะแนน1!AR21="",คะแนน1!AU21,คะแนน1!AR21))</f>
        <v>4</v>
      </c>
      <c r="O21" s="150" t="str">
        <f>คิดวิเคราะห์!AC20</f>
        <v>ดีเยี่ยม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>
      <c r="B22" s="45">
        <f>นักเรียน!M20</f>
        <v>15</v>
      </c>
      <c r="C22" s="45" t="str">
        <f>IF(นักเรียน!C20="","",นักเรียน!C20)</f>
        <v>1641</v>
      </c>
      <c r="D22" s="148" t="str">
        <f>IF(นักเรียน!E20="","",นักเรียน!E20)</f>
        <v>เด็กหญิงกนกอร  เกษอินทร์</v>
      </c>
      <c r="E22" s="45">
        <f>IF(Home!$F$3="ประถมศึกษา",เวลาเรียน_ป!LX21,เวลาเรียน_ม!FL21)</f>
        <v>40</v>
      </c>
      <c r="F22" s="149">
        <f>IF(Home!$F$3="ประถมศึกษา",เวลาเรียน_ป!MB21,เวลาเรียน_ม!FP21)</f>
        <v>100</v>
      </c>
      <c r="G22" s="149" t="str">
        <f>IF(F22="","",IF(นักเรียน!N20="ออก","---ย้าย---",VLOOKUP(F22,gradetime,5)))</f>
        <v>ผ่าน</v>
      </c>
      <c r="H22" s="150">
        <f>คะแนนตัวชี้วัด!JE21</f>
        <v>9</v>
      </c>
      <c r="I22" s="149">
        <f>คะแนนตัวชี้วัด!JF21</f>
        <v>100</v>
      </c>
      <c r="J22" s="150" t="str">
        <f>คะแนนตัวชี้วัด!JG21</f>
        <v>ผ่าน</v>
      </c>
      <c r="K22" s="45">
        <f>IF(คะแนน1!AI22="","",คะแนน1!AI22)</f>
        <v>77</v>
      </c>
      <c r="L22" s="45">
        <f>IF(คะแนน1!AP22="","",คะแนน1!AP22)</f>
        <v>16</v>
      </c>
      <c r="M22" s="150">
        <f>IF(คะแนน1!AQ22="","",คะแนน1!AQ22)</f>
        <v>93</v>
      </c>
      <c r="N22" s="150" t="str">
        <f>IF(AND(คะแนน1!AR22="",คะแนน1!AU22=""),"",IF(คะแนน1!AR22="",คะแนน1!AU22,คะแนน1!AR22))</f>
        <v>4</v>
      </c>
      <c r="O22" s="150" t="str">
        <f>คิดวิเคราะห์!AC21</f>
        <v>ดีเยี่ยม</v>
      </c>
      <c r="P22" s="150" t="str">
        <f>คุณลักษณะ!AE20</f>
        <v>ดีเยี่ยม</v>
      </c>
      <c r="Q22" s="150" t="str">
        <f>สมรรถนะรายด้าน!AN20</f>
        <v>ดีเยี่ยม</v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42"/>
      <c r="T22" s="156">
        <f t="shared" si="0"/>
        <v>15</v>
      </c>
      <c r="U22" s="158"/>
      <c r="V22" s="42"/>
      <c r="W22" s="42"/>
      <c r="X22" s="66"/>
      <c r="Y22" s="42"/>
    </row>
    <row r="23" spans="2:25" s="41" customFormat="1" ht="15.75" customHeight="1">
      <c r="B23" s="45">
        <f>นักเรียน!M21</f>
        <v>16</v>
      </c>
      <c r="C23" s="45" t="str">
        <f>IF(นักเรียน!C21="","",นักเรียน!C21)</f>
        <v>1662</v>
      </c>
      <c r="D23" s="148" t="str">
        <f>IF(นักเรียน!E21="","",นักเรียน!E21)</f>
        <v>เด็กหญิงรุ่งอรุณรัศมี  จันทร์แจ่มศรี</v>
      </c>
      <c r="E23" s="45">
        <f>IF(Home!$F$3="ประถมศึกษา",เวลาเรียน_ป!LX22,เวลาเรียน_ม!FL22)</f>
        <v>39</v>
      </c>
      <c r="F23" s="149">
        <f>IF(Home!$F$3="ประถมศึกษา",เวลาเรียน_ป!MB22,เวลาเรียน_ม!FP22)</f>
        <v>97.5</v>
      </c>
      <c r="G23" s="149" t="str">
        <f>IF(F23="","",IF(นักเรียน!N21="ออก","---ย้าย---",VLOOKUP(F23,gradetime,5)))</f>
        <v>ผ่าน</v>
      </c>
      <c r="H23" s="150">
        <f>คะแนนตัวชี้วัด!JE22</f>
        <v>9</v>
      </c>
      <c r="I23" s="149">
        <f>คะแนนตัวชี้วัด!JF22</f>
        <v>100</v>
      </c>
      <c r="J23" s="150" t="str">
        <f>คะแนนตัวชี้วัด!JG22</f>
        <v>ผ่าน</v>
      </c>
      <c r="K23" s="45">
        <f>IF(คะแนน1!AI23="","",คะแนน1!AI23)</f>
        <v>75</v>
      </c>
      <c r="L23" s="45">
        <f>IF(คะแนน1!AP23="","",คะแนน1!AP23)</f>
        <v>13</v>
      </c>
      <c r="M23" s="150">
        <f>IF(คะแนน1!AQ23="","",คะแนน1!AQ23)</f>
        <v>88</v>
      </c>
      <c r="N23" s="150" t="str">
        <f>IF(AND(คะแนน1!AR23="",คะแนน1!AU23=""),"",IF(คะแนน1!AR23="",คะแนน1!AU23,คะแนน1!AR23))</f>
        <v>4</v>
      </c>
      <c r="O23" s="150" t="str">
        <f>คิดวิเคราะห์!AC22</f>
        <v>ดีเยี่ยม</v>
      </c>
      <c r="P23" s="150" t="str">
        <f>คุณลักษณะ!AE21</f>
        <v>ดีเยี่ยม</v>
      </c>
      <c r="Q23" s="150" t="str">
        <f>สมรรถนะรายด้าน!AN21</f>
        <v>ดีเยี่ยม</v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42"/>
      <c r="T23" s="156">
        <f t="shared" si="0"/>
        <v>16</v>
      </c>
      <c r="U23" s="158"/>
      <c r="V23" s="42"/>
      <c r="W23" s="42"/>
      <c r="X23" s="66"/>
      <c r="Y23" s="42"/>
    </row>
    <row r="24" spans="2:25" s="41" customFormat="1" ht="15.75" customHeight="1">
      <c r="B24" s="45">
        <f>นักเรียน!M22</f>
        <v>17</v>
      </c>
      <c r="C24" s="45" t="str">
        <f>IF(นักเรียน!C22="","",นักเรียน!C22)</f>
        <v>655</v>
      </c>
      <c r="D24" s="148" t="str">
        <f>IF(นักเรียน!E22="","",นักเรียน!E22)</f>
        <v>เด็กชายจักรภัทร  เสนาฤทธิ์</v>
      </c>
      <c r="E24" s="45">
        <f>IF(Home!$F$3="ประถมศึกษา",เวลาเรียน_ป!LX23,เวลาเรียน_ม!FL23)</f>
        <v>38</v>
      </c>
      <c r="F24" s="149">
        <f>IF(Home!$F$3="ประถมศึกษา",เวลาเรียน_ป!MB23,เวลาเรียน_ม!FP23)</f>
        <v>95</v>
      </c>
      <c r="G24" s="149" t="str">
        <f>IF(F24="","",IF(นักเรียน!N22="ออก","---ย้าย---",VLOOKUP(F24,gradetime,5)))</f>
        <v>ผ่าน</v>
      </c>
      <c r="H24" s="150">
        <f>คะแนนตัวชี้วัด!JE23</f>
        <v>0</v>
      </c>
      <c r="I24" s="149">
        <f>คะแนนตัวชี้วัด!JF23</f>
        <v>0</v>
      </c>
      <c r="J24" s="150" t="str">
        <f>คะแนนตัวชี้วัด!JG23</f>
        <v>ไม่ผ่าน</v>
      </c>
      <c r="K24" s="45">
        <f>IF(คะแนน1!AI24="","",คะแนน1!AI24)</f>
        <v>40</v>
      </c>
      <c r="L24" s="45">
        <f>IF(คะแนน1!AP24="","",คะแนน1!AP24)</f>
        <v>10</v>
      </c>
      <c r="M24" s="150">
        <f>IF(คะแนน1!AQ24="","",คะแนน1!AQ24)</f>
        <v>50</v>
      </c>
      <c r="N24" s="150" t="str">
        <f>IF(AND(คะแนน1!AR24="",คะแนน1!AU24=""),"",IF(คะแนน1!AR24="",คะแนน1!AU24,คะแนน1!AR24))</f>
        <v>1</v>
      </c>
      <c r="O24" s="150" t="str">
        <f>คิดวิเคราะห์!AC23</f>
        <v>ผ่าน</v>
      </c>
      <c r="P24" s="150" t="str">
        <f>คุณลักษณะ!AE22</f>
        <v>ดีเยี่ยม</v>
      </c>
      <c r="Q24" s="150" t="str">
        <f>สมรรถนะรายด้าน!AN22</f>
        <v>ดีเยี่ยม</v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>ไม่ผ่าน</v>
      </c>
      <c r="S24" s="42"/>
      <c r="T24" s="156">
        <f t="shared" si="0"/>
        <v>17</v>
      </c>
      <c r="U24" s="158"/>
      <c r="V24" s="42"/>
      <c r="W24" s="42"/>
      <c r="X24" s="66"/>
      <c r="Y24" s="42"/>
    </row>
    <row r="25" spans="2:25" s="41" customFormat="1" ht="15.75" customHeight="1">
      <c r="B25" s="45">
        <f>นักเรียน!M23</f>
        <v>18</v>
      </c>
      <c r="C25" s="45" t="str">
        <f>IF(นักเรียน!C23="","",นักเรียน!C23)</f>
        <v>656</v>
      </c>
      <c r="D25" s="148" t="str">
        <f>IF(นักเรียน!E23="","",นักเรียน!E23)</f>
        <v>เด็กชายธนวัต  มีศิลป์</v>
      </c>
      <c r="E25" s="45">
        <f>IF(Home!$F$3="ประถมศึกษา",เวลาเรียน_ป!LX24,เวลาเรียน_ม!FL24)</f>
        <v>40</v>
      </c>
      <c r="F25" s="149">
        <f>IF(Home!$F$3="ประถมศึกษา",เวลาเรียน_ป!MB24,เวลาเรียน_ม!FP24)</f>
        <v>100</v>
      </c>
      <c r="G25" s="149" t="str">
        <f>IF(F25="","",IF(นักเรียน!N23="ออก","---ย้าย---",VLOOKUP(F25,gradetime,5)))</f>
        <v>ผ่าน</v>
      </c>
      <c r="H25" s="150">
        <f>คะแนนตัวชี้วัด!JE24</f>
        <v>9</v>
      </c>
      <c r="I25" s="149">
        <f>คะแนนตัวชี้วัด!JF24</f>
        <v>100</v>
      </c>
      <c r="J25" s="150" t="str">
        <f>คะแนนตัวชี้วัด!JG24</f>
        <v>ผ่าน</v>
      </c>
      <c r="K25" s="45">
        <f>IF(คะแนน1!AI25="","",คะแนน1!AI25)</f>
        <v>58</v>
      </c>
      <c r="L25" s="45">
        <f>IF(คะแนน1!AP25="","",คะแนน1!AP25)</f>
        <v>13</v>
      </c>
      <c r="M25" s="150">
        <f>IF(คะแนน1!AQ25="","",คะแนน1!AQ25)</f>
        <v>71</v>
      </c>
      <c r="N25" s="150" t="str">
        <f>IF(AND(คะแนน1!AR25="",คะแนน1!AU25=""),"",IF(คะแนน1!AR25="",คะแนน1!AU25,คะแนน1!AR25))</f>
        <v>3</v>
      </c>
      <c r="O25" s="150" t="str">
        <f>คิดวิเคราะห์!AC24</f>
        <v>ดีเยี่ยม</v>
      </c>
      <c r="P25" s="150" t="str">
        <f>คุณลักษณะ!AE23</f>
        <v>ดีเยี่ยม</v>
      </c>
      <c r="Q25" s="150" t="str">
        <f>สมรรถนะรายด้าน!AN23</f>
        <v>ดีเยี่ยม</v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>ผ่าน</v>
      </c>
      <c r="S25" s="42"/>
      <c r="T25" s="156">
        <f t="shared" si="0"/>
        <v>18</v>
      </c>
      <c r="U25" s="158"/>
      <c r="V25" s="42"/>
      <c r="W25" s="42"/>
      <c r="X25" s="66"/>
      <c r="Y25" s="42"/>
    </row>
    <row r="26" spans="2:25" s="41" customFormat="1" ht="15.75" customHeight="1">
      <c r="B26" s="45">
        <f>นักเรียน!M24</f>
        <v>19</v>
      </c>
      <c r="C26" s="45" t="str">
        <f>IF(นักเรียน!C24="","",นักเรียน!C24)</f>
        <v>627</v>
      </c>
      <c r="D26" s="148" t="str">
        <f>IF(นักเรียน!E24="","",นักเรียน!E24)</f>
        <v>เด็กชายธนบูรณ์  พุทธชัย</v>
      </c>
      <c r="E26" s="45">
        <f>IF(Home!$F$3="ประถมศึกษา",เวลาเรียน_ป!LX25,เวลาเรียน_ม!FL25)</f>
        <v>38</v>
      </c>
      <c r="F26" s="149">
        <f>IF(Home!$F$3="ประถมศึกษา",เวลาเรียน_ป!MB25,เวลาเรียน_ม!FP25)</f>
        <v>95</v>
      </c>
      <c r="G26" s="149" t="str">
        <f>IF(F26="","",IF(นักเรียน!N24="ออก","---ย้าย---",VLOOKUP(F26,gradetime,5)))</f>
        <v>ผ่าน</v>
      </c>
      <c r="H26" s="150">
        <f>คะแนนตัวชี้วัด!JE25</f>
        <v>2</v>
      </c>
      <c r="I26" s="149">
        <f>คะแนนตัวชี้วัด!JF25</f>
        <v>22.22</v>
      </c>
      <c r="J26" s="150" t="str">
        <f>คะแนนตัวชี้วัด!JG25</f>
        <v>ไม่ผ่าน</v>
      </c>
      <c r="K26" s="45">
        <f>IF(คะแนน1!AI26="","",คะแนน1!AI26)</f>
        <v>49</v>
      </c>
      <c r="L26" s="45">
        <f>IF(คะแนน1!AP26="","",คะแนน1!AP26)</f>
        <v>10</v>
      </c>
      <c r="M26" s="150">
        <f>IF(คะแนน1!AQ26="","",คะแนน1!AQ26)</f>
        <v>59</v>
      </c>
      <c r="N26" s="150" t="str">
        <f>IF(AND(คะแนน1!AR26="",คะแนน1!AU26=""),"",IF(คะแนน1!AR26="",คะแนน1!AU26,คะแนน1!AR26))</f>
        <v>1.5</v>
      </c>
      <c r="O26" s="150" t="str">
        <f>คิดวิเคราะห์!AC25</f>
        <v>ดี</v>
      </c>
      <c r="P26" s="150" t="str">
        <f>คุณลักษณะ!AE24</f>
        <v>ดีเยี่ยม</v>
      </c>
      <c r="Q26" s="150" t="str">
        <f>สมรรถนะรายด้าน!AN24</f>
        <v>ดีเยี่ยม</v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>ไม่ผ่าน</v>
      </c>
      <c r="S26" s="42"/>
      <c r="T26" s="156">
        <f t="shared" si="0"/>
        <v>19</v>
      </c>
      <c r="U26" s="158"/>
      <c r="V26" s="42"/>
      <c r="W26" s="42"/>
      <c r="X26" s="66"/>
      <c r="Y26" s="42"/>
    </row>
    <row r="27" spans="2:25" s="41" customFormat="1" ht="15.75" customHeight="1">
      <c r="B27" s="45">
        <f>นักเรียน!M25</f>
        <v>20</v>
      </c>
      <c r="C27" s="45" t="str">
        <f>IF(นักเรียน!C25="","",นักเรียน!C25)</f>
        <v>628</v>
      </c>
      <c r="D27" s="148" t="str">
        <f>IF(นักเรียน!E25="","",นักเรียน!E25)</f>
        <v>เด็กหญิงณัฐชา  มาตรรักษ์</v>
      </c>
      <c r="E27" s="45">
        <f>IF(Home!$F$3="ประถมศึกษา",เวลาเรียน_ป!LX26,เวลาเรียน_ม!FL26)</f>
        <v>39</v>
      </c>
      <c r="F27" s="149">
        <f>IF(Home!$F$3="ประถมศึกษา",เวลาเรียน_ป!MB26,เวลาเรียน_ม!FP26)</f>
        <v>97.5</v>
      </c>
      <c r="G27" s="149" t="str">
        <f>IF(F27="","",IF(นักเรียน!N25="ออก","---ย้าย---",VLOOKUP(F27,gradetime,5)))</f>
        <v>ผ่าน</v>
      </c>
      <c r="H27" s="150">
        <f>คะแนนตัวชี้วัด!JE26</f>
        <v>9</v>
      </c>
      <c r="I27" s="149">
        <f>คะแนนตัวชี้วัด!JF26</f>
        <v>100</v>
      </c>
      <c r="J27" s="150" t="str">
        <f>คะแนนตัวชี้วัด!JG26</f>
        <v>ผ่าน</v>
      </c>
      <c r="K27" s="45">
        <f>IF(คะแนน1!AI27="","",คะแนน1!AI27)</f>
        <v>65</v>
      </c>
      <c r="L27" s="45">
        <f>IF(คะแนน1!AP27="","",คะแนน1!AP27)</f>
        <v>15</v>
      </c>
      <c r="M27" s="150">
        <f>IF(คะแนน1!AQ27="","",คะแนน1!AQ27)</f>
        <v>80</v>
      </c>
      <c r="N27" s="150" t="str">
        <f>IF(AND(คะแนน1!AR27="",คะแนน1!AU27=""),"",IF(คะแนน1!AR27="",คะแนน1!AU27,คะแนน1!AR27))</f>
        <v>4</v>
      </c>
      <c r="O27" s="150" t="str">
        <f>คิดวิเคราะห์!AC26</f>
        <v>ดีเยี่ยม</v>
      </c>
      <c r="P27" s="150" t="str">
        <f>คุณลักษณะ!AE25</f>
        <v>ดีเยี่ยม</v>
      </c>
      <c r="Q27" s="150" t="str">
        <f>สมรรถนะรายด้าน!AN25</f>
        <v>ดีเยี่ยม</v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>ผ่าน</v>
      </c>
      <c r="S27" s="42"/>
      <c r="T27" s="156">
        <f t="shared" si="0"/>
        <v>20</v>
      </c>
      <c r="U27" s="158"/>
      <c r="V27" s="42"/>
      <c r="W27" s="42"/>
      <c r="X27" s="66"/>
      <c r="Y27" s="42"/>
    </row>
    <row r="28" spans="2:25" s="41" customFormat="1" ht="15.75" customHeight="1">
      <c r="B28" s="45" t="str">
        <f>นักเรียน!M26</f>
        <v/>
      </c>
      <c r="C28" s="45" t="str">
        <f>IF(นักเรียน!C26="","",นักเรียน!C26)</f>
        <v/>
      </c>
      <c r="D28" s="148" t="str">
        <f>IF(นักเรียน!E26="","",นักเรียน!E26)</f>
        <v/>
      </c>
      <c r="E28" s="45" t="str">
        <f>IF(Home!$F$3="ประถมศึกษา",เวลาเรียน_ป!LX27,เวลาเรียน_ม!FL27)</f>
        <v/>
      </c>
      <c r="F28" s="149" t="str">
        <f>IF(Home!$F$3="ประถมศึกษา",เวลาเรียน_ป!MB27,เวลาเรียน_ม!FP27)</f>
        <v/>
      </c>
      <c r="G28" s="149" t="str">
        <f>IF(F28="","",IF(นักเรียน!N26="ออก","---ย้าย---",VLOOKUP(F28,gradetime,5)))</f>
        <v/>
      </c>
      <c r="H28" s="150" t="str">
        <f>คะแนนตัวชี้วัด!JE27</f>
        <v/>
      </c>
      <c r="I28" s="149" t="str">
        <f>คะแนนตัวชี้วัด!JF27</f>
        <v/>
      </c>
      <c r="J28" s="150" t="str">
        <f>คะแนนตัวชี้วัด!JG27</f>
        <v/>
      </c>
      <c r="K28" s="45" t="str">
        <f>IF(คะแนน1!AI28="","",คะแนน1!AI28)</f>
        <v/>
      </c>
      <c r="L28" s="45" t="str">
        <f>IF(คะแนน1!AP28="","",คะแนน1!AP28)</f>
        <v/>
      </c>
      <c r="M28" s="150" t="str">
        <f>IF(คะแนน1!AQ28="","",คะแนน1!AQ28)</f>
        <v/>
      </c>
      <c r="N28" s="150" t="str">
        <f>IF(AND(คะแนน1!AR28="",คะแนน1!AU28=""),"",IF(คะแนน1!AR28="",คะแนน1!AU28,คะแนน1!AR28))</f>
        <v/>
      </c>
      <c r="O28" s="150" t="str">
        <f>คิดวิเคราะห์!AC27</f>
        <v/>
      </c>
      <c r="P28" s="150" t="str">
        <f>คุณลักษณะ!AE26</f>
        <v/>
      </c>
      <c r="Q28" s="150" t="str">
        <f>สมรรถนะรายด้าน!AN26</f>
        <v/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42"/>
      <c r="T28" s="156" t="str">
        <f t="shared" si="0"/>
        <v/>
      </c>
      <c r="U28" s="158"/>
      <c r="V28" s="42"/>
      <c r="W28" s="42"/>
      <c r="X28" s="66"/>
      <c r="Y28" s="42"/>
    </row>
    <row r="29" spans="2:25" s="41" customFormat="1" ht="15.75" customHeight="1">
      <c r="B29" s="45" t="str">
        <f>นักเรียน!M27</f>
        <v/>
      </c>
      <c r="C29" s="45" t="str">
        <f>IF(นักเรียน!C27="","",นักเรียน!C27)</f>
        <v/>
      </c>
      <c r="D29" s="148" t="str">
        <f>IF(นักเรียน!E27="","",นักเรียน!E27)</f>
        <v/>
      </c>
      <c r="E29" s="45" t="str">
        <f>IF(Home!$F$3="ประถมศึกษา",เวลาเรียน_ป!LX28,เวลาเรียน_ม!FL28)</f>
        <v/>
      </c>
      <c r="F29" s="149" t="str">
        <f>IF(Home!$F$3="ประถมศึกษา",เวลาเรียน_ป!MB28,เวลาเรียน_ม!FP28)</f>
        <v/>
      </c>
      <c r="G29" s="149" t="str">
        <f>IF(F29="","",IF(นักเรียน!N27="ออก","---ย้าย---",VLOOKUP(F29,gradetime,5)))</f>
        <v/>
      </c>
      <c r="H29" s="150" t="str">
        <f>คะแนนตัวชี้วัด!JE28</f>
        <v/>
      </c>
      <c r="I29" s="149" t="str">
        <f>คะแนนตัวชี้วัด!JF28</f>
        <v/>
      </c>
      <c r="J29" s="150" t="str">
        <f>คะแนนตัวชี้วัด!JG28</f>
        <v/>
      </c>
      <c r="K29" s="45" t="str">
        <f>IF(คะแนน1!AI29="","",คะแนน1!AI29)</f>
        <v/>
      </c>
      <c r="L29" s="45" t="str">
        <f>IF(คะแนน1!AP29="","",คะแนน1!AP29)</f>
        <v/>
      </c>
      <c r="M29" s="150" t="str">
        <f>IF(คะแนน1!AQ29="","",คะแนน1!AQ29)</f>
        <v/>
      </c>
      <c r="N29" s="150" t="str">
        <f>IF(AND(คะแนน1!AR29="",คะแนน1!AU29=""),"",IF(คะแนน1!AR29="",คะแนน1!AU29,คะแนน1!AR29))</f>
        <v/>
      </c>
      <c r="O29" s="150" t="str">
        <f>คิดวิเคราะห์!AC28</f>
        <v/>
      </c>
      <c r="P29" s="150" t="str">
        <f>คุณลักษณะ!AE27</f>
        <v/>
      </c>
      <c r="Q29" s="150" t="str">
        <f>สมรรถนะรายด้าน!AN27</f>
        <v/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42"/>
      <c r="T29" s="156" t="str">
        <f t="shared" si="0"/>
        <v/>
      </c>
      <c r="U29" s="158"/>
      <c r="V29" s="42"/>
      <c r="W29" s="42"/>
      <c r="X29" s="66"/>
      <c r="Y29" s="42"/>
    </row>
    <row r="30" spans="2:25" s="41" customFormat="1" ht="15.75" customHeight="1">
      <c r="B30" s="45" t="str">
        <f>นักเรียน!M28</f>
        <v/>
      </c>
      <c r="C30" s="45" t="str">
        <f>IF(นักเรียน!C28="","",นักเรียน!C28)</f>
        <v/>
      </c>
      <c r="D30" s="148" t="str">
        <f>IF(นักเรียน!E28="","",นักเรียน!E28)</f>
        <v/>
      </c>
      <c r="E30" s="45" t="str">
        <f>IF(Home!$F$3="ประถมศึกษา",เวลาเรียน_ป!LX29,เวลาเรียน_ม!FL29)</f>
        <v/>
      </c>
      <c r="F30" s="149" t="str">
        <f>IF(Home!$F$3="ประถมศึกษา",เวลาเรียน_ป!MB29,เวลาเรียน_ม!FP29)</f>
        <v/>
      </c>
      <c r="G30" s="149" t="str">
        <f>IF(F30="","",IF(นักเรียน!N28="ออก","---ย้าย---",VLOOKUP(F30,gradetime,5)))</f>
        <v/>
      </c>
      <c r="H30" s="150" t="str">
        <f>คะแนนตัวชี้วัด!JE29</f>
        <v/>
      </c>
      <c r="I30" s="149" t="str">
        <f>คะแนนตัวชี้วัด!JF29</f>
        <v/>
      </c>
      <c r="J30" s="150" t="str">
        <f>คะแนนตัวชี้วัด!JG29</f>
        <v/>
      </c>
      <c r="K30" s="45" t="str">
        <f>IF(คะแนน1!AI30="","",คะแนน1!AI30)</f>
        <v/>
      </c>
      <c r="L30" s="45" t="str">
        <f>IF(คะแนน1!AP30="","",คะแนน1!AP30)</f>
        <v/>
      </c>
      <c r="M30" s="150" t="str">
        <f>IF(คะแนน1!AQ30="","",คะแนน1!AQ30)</f>
        <v/>
      </c>
      <c r="N30" s="150" t="str">
        <f>IF(AND(คะแนน1!AR30="",คะแนน1!AU30=""),"",IF(คะแนน1!AR30="",คะแนน1!AU30,คะแนน1!AR30))</f>
        <v/>
      </c>
      <c r="O30" s="150" t="str">
        <f>คิดวิเคราะห์!AC29</f>
        <v/>
      </c>
      <c r="P30" s="150" t="str">
        <f>คุณลักษณะ!AE28</f>
        <v/>
      </c>
      <c r="Q30" s="150" t="str">
        <f>สมรรถนะรายด้าน!AN28</f>
        <v/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42"/>
      <c r="T30" s="156" t="str">
        <f t="shared" si="0"/>
        <v/>
      </c>
      <c r="U30" s="158"/>
      <c r="V30" s="42"/>
      <c r="W30" s="42"/>
      <c r="X30" s="66"/>
      <c r="Y30" s="42"/>
    </row>
    <row r="31" spans="2:25" s="41" customFormat="1" ht="15.75" customHeight="1">
      <c r="B31" s="45" t="str">
        <f>นักเรียน!M29</f>
        <v/>
      </c>
      <c r="C31" s="45" t="str">
        <f>IF(นักเรียน!C29="","",นักเรียน!C29)</f>
        <v/>
      </c>
      <c r="D31" s="148" t="str">
        <f>IF(นักเรียน!E29="","",นักเรียน!E29)</f>
        <v/>
      </c>
      <c r="E31" s="45" t="str">
        <f>IF(Home!$F$3="ประถมศึกษา",เวลาเรียน_ป!LX30,เวลาเรียน_ม!FL30)</f>
        <v/>
      </c>
      <c r="F31" s="149" t="str">
        <f>IF(Home!$F$3="ประถมศึกษา",เวลาเรียน_ป!MB30,เวลาเรียน_ม!FP30)</f>
        <v/>
      </c>
      <c r="G31" s="149" t="str">
        <f>IF(F31="","",IF(นักเรียน!N29="ออก","---ย้าย---",VLOOKUP(F31,gradetime,5)))</f>
        <v/>
      </c>
      <c r="H31" s="150" t="str">
        <f>คะแนนตัวชี้วัด!JE30</f>
        <v/>
      </c>
      <c r="I31" s="149" t="str">
        <f>คะแนนตัวชี้วัด!JF30</f>
        <v/>
      </c>
      <c r="J31" s="150" t="str">
        <f>คะแนนตัวชี้วัด!JG30</f>
        <v/>
      </c>
      <c r="K31" s="45" t="str">
        <f>IF(คะแนน1!AI31="","",คะแนน1!AI31)</f>
        <v/>
      </c>
      <c r="L31" s="45" t="str">
        <f>IF(คะแนน1!AP31="","",คะแนน1!AP31)</f>
        <v/>
      </c>
      <c r="M31" s="150" t="str">
        <f>IF(คะแนน1!AQ31="","",คะแนน1!AQ31)</f>
        <v/>
      </c>
      <c r="N31" s="150" t="str">
        <f>IF(AND(คะแนน1!AR31="",คะแนน1!AU31=""),"",IF(คะแนน1!AR31="",คะแนน1!AU31,คะแนน1!AR31))</f>
        <v/>
      </c>
      <c r="O31" s="150" t="str">
        <f>คิดวิเคราะห์!AC30</f>
        <v/>
      </c>
      <c r="P31" s="150" t="str">
        <f>คุณลักษณะ!AE29</f>
        <v/>
      </c>
      <c r="Q31" s="150" t="str">
        <f>สมรรถนะรายด้าน!AN29</f>
        <v/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42"/>
      <c r="T31" s="156" t="str">
        <f t="shared" si="0"/>
        <v/>
      </c>
      <c r="U31" s="158"/>
      <c r="V31" s="42"/>
      <c r="W31" s="42"/>
      <c r="X31" s="66"/>
      <c r="Y31" s="42"/>
    </row>
    <row r="32" spans="2:25" s="41" customFormat="1" ht="15.75" customHeight="1">
      <c r="B32" s="45" t="str">
        <f>นักเรียน!M30</f>
        <v/>
      </c>
      <c r="C32" s="45" t="str">
        <f>IF(นักเรียน!C30="","",นักเรียน!C30)</f>
        <v/>
      </c>
      <c r="D32" s="148" t="str">
        <f>IF(นักเรียน!E30="","",นักเรียน!E30)</f>
        <v/>
      </c>
      <c r="E32" s="45" t="str">
        <f>IF(Home!$F$3="ประถมศึกษา",เวลาเรียน_ป!LX31,เวลาเรียน_ม!FL31)</f>
        <v/>
      </c>
      <c r="F32" s="149" t="str">
        <f>IF(Home!$F$3="ประถมศึกษา",เวลาเรียน_ป!MB31,เวลาเรียน_ม!FP31)</f>
        <v/>
      </c>
      <c r="G32" s="149" t="str">
        <f>IF(F32="","",IF(นักเรียน!N30="ออก","---ย้าย---",VLOOKUP(F32,gradetime,5)))</f>
        <v/>
      </c>
      <c r="H32" s="150" t="str">
        <f>คะแนนตัวชี้วัด!JE31</f>
        <v/>
      </c>
      <c r="I32" s="149" t="str">
        <f>คะแนนตัวชี้วัด!JF31</f>
        <v/>
      </c>
      <c r="J32" s="150" t="str">
        <f>คะแนนตัวชี้วัด!JG31</f>
        <v/>
      </c>
      <c r="K32" s="45" t="str">
        <f>IF(คะแนน1!AI32="","",คะแนน1!AI32)</f>
        <v/>
      </c>
      <c r="L32" s="45" t="str">
        <f>IF(คะแนน1!AP32="","",คะแนน1!AP32)</f>
        <v/>
      </c>
      <c r="M32" s="150" t="str">
        <f>IF(คะแนน1!AQ32="","",คะแนน1!AQ32)</f>
        <v/>
      </c>
      <c r="N32" s="150" t="str">
        <f>IF(AND(คะแนน1!AR32="",คะแนน1!AU32=""),"",IF(คะแนน1!AR32="",คะแนน1!AU32,คะแนน1!AR32))</f>
        <v/>
      </c>
      <c r="O32" s="150" t="str">
        <f>คิดวิเคราะห์!AC31</f>
        <v/>
      </c>
      <c r="P32" s="150" t="str">
        <f>คุณลักษณะ!AE30</f>
        <v/>
      </c>
      <c r="Q32" s="150" t="str">
        <f>สมรรถนะรายด้าน!AN30</f>
        <v/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42"/>
      <c r="T32" s="156" t="str">
        <f t="shared" si="0"/>
        <v/>
      </c>
      <c r="U32" s="158"/>
      <c r="V32" s="42"/>
      <c r="W32" s="42"/>
      <c r="X32" s="66"/>
      <c r="Y32" s="42"/>
    </row>
    <row r="33" spans="2:25" s="41" customFormat="1" ht="15.75" customHeight="1">
      <c r="B33" s="45" t="str">
        <f>นักเรียน!M31</f>
        <v/>
      </c>
      <c r="C33" s="45" t="str">
        <f>IF(นักเรียน!C31="","",นักเรียน!C31)</f>
        <v/>
      </c>
      <c r="D33" s="148" t="str">
        <f>IF(นักเรียน!E31="","",นักเรียน!E31)</f>
        <v/>
      </c>
      <c r="E33" s="45" t="str">
        <f>IF(Home!$F$3="ประถมศึกษา",เวลาเรียน_ป!LX32,เวลาเรียน_ม!FL32)</f>
        <v/>
      </c>
      <c r="F33" s="149" t="str">
        <f>IF(Home!$F$3="ประถมศึกษา",เวลาเรียน_ป!MB32,เวลาเรียน_ม!FP32)</f>
        <v/>
      </c>
      <c r="G33" s="149" t="str">
        <f>IF(F33="","",IF(นักเรียน!N31="ออก","---ย้าย---",VLOOKUP(F33,gradetime,5)))</f>
        <v/>
      </c>
      <c r="H33" s="150" t="str">
        <f>คะแนนตัวชี้วัด!JE32</f>
        <v/>
      </c>
      <c r="I33" s="149" t="str">
        <f>คะแนนตัวชี้วัด!JF32</f>
        <v/>
      </c>
      <c r="J33" s="150" t="str">
        <f>คะแนนตัวชี้วัด!JG32</f>
        <v/>
      </c>
      <c r="K33" s="45" t="str">
        <f>IF(คะแนน1!AI33="","",คะแนน1!AI33)</f>
        <v/>
      </c>
      <c r="L33" s="45" t="str">
        <f>IF(คะแนน1!AP33="","",คะแนน1!AP33)</f>
        <v/>
      </c>
      <c r="M33" s="150" t="str">
        <f>IF(คะแนน1!AQ33="","",คะแนน1!AQ33)</f>
        <v/>
      </c>
      <c r="N33" s="150" t="str">
        <f>IF(AND(คะแนน1!AR33="",คะแนน1!AU33=""),"",IF(คะแนน1!AR33="",คะแนน1!AU33,คะแนน1!AR33))</f>
        <v/>
      </c>
      <c r="O33" s="150" t="str">
        <f>คิดวิเคราะห์!AC32</f>
        <v/>
      </c>
      <c r="P33" s="150" t="str">
        <f>คุณลักษณะ!AE31</f>
        <v/>
      </c>
      <c r="Q33" s="150" t="str">
        <f>สมรรถนะรายด้าน!AN31</f>
        <v/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42"/>
      <c r="T33" s="156" t="str">
        <f t="shared" si="0"/>
        <v/>
      </c>
      <c r="U33" s="158"/>
      <c r="V33" s="42"/>
      <c r="W33" s="42"/>
      <c r="X33" s="66"/>
      <c r="Y33" s="42"/>
    </row>
    <row r="34" spans="2:25" s="41" customFormat="1" ht="15.75" customHeight="1">
      <c r="B34" s="45" t="str">
        <f>นักเรียน!M32</f>
        <v/>
      </c>
      <c r="C34" s="45" t="str">
        <f>IF(นักเรียน!C32="","",นักเรียน!C32)</f>
        <v/>
      </c>
      <c r="D34" s="148" t="str">
        <f>IF(นักเรียน!E32="","",นักเรียน!E32)</f>
        <v/>
      </c>
      <c r="E34" s="45" t="str">
        <f>IF(Home!$F$3="ประถมศึกษา",เวลาเรียน_ป!LX33,เวลาเรียน_ม!FL33)</f>
        <v/>
      </c>
      <c r="F34" s="149" t="str">
        <f>IF(Home!$F$3="ประถมศึกษา",เวลาเรียน_ป!MB33,เวลาเรียน_ม!FP33)</f>
        <v/>
      </c>
      <c r="G34" s="149" t="str">
        <f>IF(F34="","",IF(นักเรียน!N32="ออก","---ย้าย---",VLOOKUP(F34,gradetime,5)))</f>
        <v/>
      </c>
      <c r="H34" s="150" t="str">
        <f>คะแนนตัวชี้วัด!JE33</f>
        <v/>
      </c>
      <c r="I34" s="149" t="str">
        <f>คะแนนตัวชี้วัด!JF33</f>
        <v/>
      </c>
      <c r="J34" s="150" t="str">
        <f>คะแนนตัวชี้วัด!JG33</f>
        <v/>
      </c>
      <c r="K34" s="45" t="str">
        <f>IF(คะแนน1!AI34="","",คะแนน1!AI34)</f>
        <v/>
      </c>
      <c r="L34" s="45" t="str">
        <f>IF(คะแนน1!AP34="","",คะแนน1!AP34)</f>
        <v/>
      </c>
      <c r="M34" s="150" t="str">
        <f>IF(คะแนน1!AQ34="","",คะแนน1!AQ34)</f>
        <v/>
      </c>
      <c r="N34" s="150" t="str">
        <f>IF(AND(คะแนน1!AR34="",คะแนน1!AU34=""),"",IF(คะแนน1!AR34="",คะแนน1!AU34,คะแนน1!AR34))</f>
        <v/>
      </c>
      <c r="O34" s="150" t="str">
        <f>คิดวิเคราะห์!AC33</f>
        <v/>
      </c>
      <c r="P34" s="150" t="str">
        <f>คุณลักษณะ!AE32</f>
        <v/>
      </c>
      <c r="Q34" s="150" t="str">
        <f>สมรรถนะรายด้าน!AN32</f>
        <v/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42"/>
      <c r="T34" s="156" t="str">
        <f t="shared" si="0"/>
        <v/>
      </c>
      <c r="U34" s="158"/>
      <c r="V34" s="42"/>
      <c r="W34" s="42"/>
      <c r="X34" s="66"/>
      <c r="Y34" s="42"/>
    </row>
    <row r="35" spans="2:25" s="41" customFormat="1" ht="15.75" customHeight="1">
      <c r="B35" s="45" t="str">
        <f>นักเรียน!M33</f>
        <v/>
      </c>
      <c r="C35" s="45" t="str">
        <f>IF(นักเรียน!C33="","",นักเรียน!C33)</f>
        <v/>
      </c>
      <c r="D35" s="148" t="str">
        <f>IF(นักเรียน!E33="","",นักเรียน!E33)</f>
        <v/>
      </c>
      <c r="E35" s="45" t="str">
        <f>IF(Home!$F$3="ประถมศึกษา",เวลาเรียน_ป!LX34,เวลาเรียน_ม!FL34)</f>
        <v/>
      </c>
      <c r="F35" s="149" t="str">
        <f>IF(Home!$F$3="ประถมศึกษา",เวลาเรียน_ป!MB34,เวลาเรียน_ม!FP34)</f>
        <v/>
      </c>
      <c r="G35" s="149" t="str">
        <f>IF(F35="","",IF(นักเรียน!N33="ออก","---ย้าย---",VLOOKUP(F35,gradetime,5)))</f>
        <v/>
      </c>
      <c r="H35" s="150" t="str">
        <f>คะแนนตัวชี้วัด!JE34</f>
        <v/>
      </c>
      <c r="I35" s="149" t="str">
        <f>คะแนนตัวชี้วัด!JF34</f>
        <v/>
      </c>
      <c r="J35" s="150" t="str">
        <f>คะแนนตัวชี้วัด!JG34</f>
        <v/>
      </c>
      <c r="K35" s="45" t="str">
        <f>IF(คะแนน1!AI35="","",คะแนน1!AI35)</f>
        <v/>
      </c>
      <c r="L35" s="45" t="str">
        <f>IF(คะแนน1!AP35="","",คะแนน1!AP35)</f>
        <v/>
      </c>
      <c r="M35" s="150" t="str">
        <f>IF(คะแนน1!AQ35="","",คะแนน1!AQ35)</f>
        <v/>
      </c>
      <c r="N35" s="150" t="str">
        <f>IF(AND(คะแนน1!AR35="",คะแนน1!AU35=""),"",IF(คะแนน1!AR35="",คะแนน1!AU35,คะแนน1!AR35))</f>
        <v/>
      </c>
      <c r="O35" s="150" t="str">
        <f>คิดวิเคราะห์!AC34</f>
        <v/>
      </c>
      <c r="P35" s="150" t="str">
        <f>คุณลักษณะ!AE33</f>
        <v/>
      </c>
      <c r="Q35" s="150" t="str">
        <f>สมรรถนะรายด้าน!AN33</f>
        <v/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42"/>
      <c r="T35" s="156" t="str">
        <f t="shared" si="0"/>
        <v/>
      </c>
      <c r="U35" s="158"/>
      <c r="V35" s="42"/>
      <c r="W35" s="42"/>
      <c r="X35" s="66"/>
      <c r="Y35" s="42"/>
    </row>
    <row r="36" spans="2:25" s="41" customFormat="1" ht="15.75" customHeight="1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>
      <c r="X58" s="66"/>
    </row>
    <row r="59" spans="2:25" ht="21.75" customHeight="1">
      <c r="X59" s="66"/>
    </row>
    <row r="60" spans="2:25" ht="21.75" customHeight="1">
      <c r="D60" s="58"/>
      <c r="E60" s="58"/>
      <c r="F60" s="58"/>
      <c r="G60" s="58"/>
      <c r="K60" s="59"/>
      <c r="L60" s="59"/>
      <c r="M60" s="59"/>
    </row>
    <row r="61" spans="2:25" ht="21.75" customHeight="1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E2:G2"/>
    <mergeCell ref="D3:J3"/>
    <mergeCell ref="K3:R3"/>
    <mergeCell ref="D4:J4"/>
    <mergeCell ref="K4:R4"/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/>
    <row r="2" spans="2:15" ht="27.75" customHeight="1">
      <c r="B2" s="138"/>
      <c r="C2" s="1001" t="s">
        <v>573</v>
      </c>
      <c r="D2" s="1001"/>
      <c r="E2" s="1001"/>
      <c r="F2" s="1001"/>
      <c r="G2" s="1001"/>
      <c r="H2" s="1001"/>
      <c r="I2" s="1001"/>
      <c r="J2" s="1001"/>
      <c r="K2" s="1001"/>
      <c r="L2" s="1001"/>
      <c r="M2" s="1001"/>
      <c r="N2" s="1001"/>
      <c r="O2" s="2"/>
    </row>
    <row r="3" spans="2:15" ht="14.25" customHeight="1">
      <c r="B3" s="140"/>
      <c r="C3" s="1002"/>
      <c r="D3" s="1002"/>
      <c r="E3" s="1002"/>
      <c r="F3" s="1002"/>
      <c r="G3" s="1002"/>
      <c r="H3" s="1002"/>
      <c r="I3" s="1002"/>
      <c r="J3" s="1002"/>
      <c r="K3" s="1002"/>
      <c r="L3" s="1002"/>
      <c r="M3" s="1002"/>
      <c r="N3" s="1002"/>
    </row>
    <row r="4" spans="2:15">
      <c r="B4" s="2"/>
      <c r="C4" s="82" t="s">
        <v>574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>
      <c r="B5" s="2"/>
      <c r="C5" s="5" t="s">
        <v>575</v>
      </c>
      <c r="O5" s="2"/>
    </row>
    <row r="6" spans="2:15" ht="20.25" customHeight="1">
      <c r="B6" s="2"/>
      <c r="C6" s="5" t="s">
        <v>576</v>
      </c>
      <c r="O6" s="2"/>
    </row>
    <row r="7" spans="2:15" ht="20.25" customHeight="1">
      <c r="B7" s="2"/>
      <c r="C7" s="5" t="s">
        <v>577</v>
      </c>
      <c r="O7" s="2"/>
    </row>
    <row r="8" spans="2:15" ht="20.25" customHeight="1">
      <c r="B8" s="2"/>
      <c r="C8" s="5" t="s">
        <v>578</v>
      </c>
      <c r="O8" s="2"/>
    </row>
    <row r="9" spans="2:15" ht="20.25" customHeight="1">
      <c r="B9" s="2"/>
      <c r="C9" s="5"/>
      <c r="D9" s="1" t="s">
        <v>579</v>
      </c>
      <c r="O9" s="2"/>
    </row>
    <row r="10" spans="2:15" ht="20.25" customHeight="1">
      <c r="B10" s="2"/>
      <c r="C10" s="5"/>
      <c r="D10" s="1" t="s">
        <v>580</v>
      </c>
      <c r="O10" s="2"/>
    </row>
    <row r="11" spans="2:15" ht="20.25" customHeight="1">
      <c r="B11" s="2"/>
      <c r="C11" s="5"/>
      <c r="D11" s="1" t="s">
        <v>581</v>
      </c>
      <c r="O11" s="2"/>
    </row>
    <row r="12" spans="2:15" ht="20.25" customHeight="1">
      <c r="B12" s="2"/>
      <c r="C12" s="5"/>
      <c r="D12" s="1" t="s">
        <v>582</v>
      </c>
      <c r="O12" s="2"/>
    </row>
    <row r="13" spans="2:15" ht="20.25" customHeight="1">
      <c r="B13" s="2"/>
      <c r="C13" s="5" t="s">
        <v>583</v>
      </c>
      <c r="O13" s="2"/>
    </row>
    <row r="14" spans="2:15" ht="20.25" customHeight="1">
      <c r="B14" s="2"/>
      <c r="C14" s="5"/>
      <c r="D14" s="1" t="s">
        <v>584</v>
      </c>
      <c r="O14" s="2"/>
    </row>
    <row r="15" spans="2:15" ht="20.25" customHeight="1">
      <c r="B15" s="2"/>
      <c r="C15" s="5"/>
      <c r="E15" s="1" t="s">
        <v>585</v>
      </c>
      <c r="O15" s="2"/>
    </row>
    <row r="16" spans="2:15" ht="20.25" customHeight="1">
      <c r="B16" s="2"/>
      <c r="C16" s="5"/>
      <c r="D16" s="1" t="s">
        <v>586</v>
      </c>
      <c r="O16" s="2"/>
    </row>
    <row r="17" spans="2:15" ht="20.25" customHeight="1">
      <c r="B17" s="2"/>
      <c r="C17" s="5"/>
      <c r="E17" s="1" t="s">
        <v>587</v>
      </c>
      <c r="O17" s="2"/>
    </row>
    <row r="18" spans="2:15" ht="20.25" customHeight="1">
      <c r="B18" s="2"/>
      <c r="C18" s="5"/>
      <c r="E18" s="1" t="s">
        <v>588</v>
      </c>
      <c r="O18" s="2"/>
    </row>
    <row r="19" spans="2:15" ht="20.25" customHeight="1">
      <c r="B19" s="2"/>
      <c r="C19" s="5"/>
      <c r="D19" s="1" t="s">
        <v>589</v>
      </c>
      <c r="O19" s="2"/>
    </row>
    <row r="20" spans="2:15" ht="20.25" customHeight="1">
      <c r="B20" s="2"/>
      <c r="C20" s="5"/>
      <c r="O20" s="2"/>
    </row>
    <row r="21" spans="2:15" ht="20.25" customHeight="1">
      <c r="B21" s="2"/>
      <c r="C21" s="5"/>
      <c r="D21" s="1" t="s">
        <v>590</v>
      </c>
      <c r="O21" s="2"/>
    </row>
    <row r="22" spans="2:15" ht="20.25" customHeight="1">
      <c r="B22" s="2"/>
      <c r="C22" s="5"/>
      <c r="E22" s="1" t="s">
        <v>591</v>
      </c>
      <c r="O22" s="2"/>
    </row>
    <row r="23" spans="2:15" ht="20.25" customHeight="1">
      <c r="B23" s="2"/>
      <c r="C23" s="5"/>
      <c r="E23" s="1" t="s">
        <v>592</v>
      </c>
      <c r="O23" s="2"/>
    </row>
    <row r="24" spans="2:15" ht="20.25" customHeight="1">
      <c r="B24" s="2"/>
      <c r="C24" s="5"/>
      <c r="O24" s="2"/>
    </row>
    <row r="25" spans="2:15" ht="20.25" customHeight="1">
      <c r="B25" s="2"/>
      <c r="C25" s="141" t="s">
        <v>593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>
      <c r="B26" s="2"/>
      <c r="C26" s="5" t="s">
        <v>594</v>
      </c>
      <c r="O26" s="2"/>
    </row>
    <row r="27" spans="2:15" ht="20.25" customHeight="1">
      <c r="B27" s="2"/>
      <c r="C27" s="5"/>
      <c r="D27" s="1" t="s">
        <v>595</v>
      </c>
      <c r="O27" s="2"/>
    </row>
    <row r="28" spans="2:15" ht="20.25" customHeight="1">
      <c r="B28" s="2"/>
      <c r="C28" s="5"/>
      <c r="D28" s="1" t="s">
        <v>596</v>
      </c>
      <c r="O28" s="2"/>
    </row>
    <row r="29" spans="2:15" ht="20.25" customHeight="1">
      <c r="B29" s="2"/>
      <c r="C29" s="5"/>
      <c r="D29" s="1" t="s">
        <v>597</v>
      </c>
      <c r="O29" s="2"/>
    </row>
    <row r="30" spans="2:15" ht="20.25" customHeight="1">
      <c r="B30" s="2"/>
      <c r="C30" s="5" t="s">
        <v>598</v>
      </c>
      <c r="O30" s="2"/>
    </row>
    <row r="31" spans="2:15" ht="20.25" customHeight="1">
      <c r="B31" s="2"/>
      <c r="C31" s="5"/>
      <c r="D31" s="1" t="s">
        <v>599</v>
      </c>
      <c r="O31" s="2"/>
    </row>
    <row r="32" spans="2:15" ht="20.25" customHeight="1">
      <c r="B32" s="2"/>
      <c r="C32" s="5"/>
      <c r="D32" s="1" t="s">
        <v>600</v>
      </c>
      <c r="O32" s="2"/>
    </row>
    <row r="33" spans="2:15" ht="20.25" customHeight="1">
      <c r="B33" s="2"/>
      <c r="C33" s="5"/>
      <c r="E33" s="1" t="s">
        <v>601</v>
      </c>
      <c r="O33" s="2"/>
    </row>
    <row r="34" spans="2:15" ht="20.25" customHeight="1">
      <c r="B34" s="2"/>
      <c r="C34" s="5"/>
      <c r="D34" s="1" t="s">
        <v>602</v>
      </c>
      <c r="O34" s="2"/>
    </row>
    <row r="35" spans="2:15" ht="20.25" customHeight="1">
      <c r="B35" s="2"/>
      <c r="C35" s="5"/>
      <c r="E35" s="1" t="s">
        <v>601</v>
      </c>
      <c r="O35" s="2"/>
    </row>
    <row r="36" spans="2:15" ht="20.25" customHeight="1">
      <c r="B36" s="2"/>
      <c r="C36" s="5"/>
      <c r="D36" s="1" t="s">
        <v>603</v>
      </c>
      <c r="O36" s="2"/>
    </row>
    <row r="37" spans="2:15" ht="20.25" customHeight="1">
      <c r="B37" s="2"/>
      <c r="C37" s="5"/>
      <c r="O37" s="2"/>
    </row>
    <row r="38" spans="2:15" ht="20.25" customHeight="1">
      <c r="B38" s="2"/>
      <c r="C38" s="5"/>
      <c r="O38" s="2"/>
    </row>
    <row r="39" spans="2:15" ht="20.25" customHeight="1">
      <c r="B39" s="2"/>
      <c r="C39" s="5"/>
      <c r="O39" s="2"/>
    </row>
    <row r="40" spans="2:15" ht="20.25" customHeight="1">
      <c r="B40" s="2"/>
      <c r="C40" s="5"/>
      <c r="O40" s="2"/>
    </row>
    <row r="41" spans="2:15" ht="20.25" customHeight="1">
      <c r="B41" s="2"/>
      <c r="C41" s="5"/>
      <c r="O41" s="2"/>
    </row>
    <row r="42" spans="2:15" ht="20.25" customHeight="1">
      <c r="B42" s="2"/>
      <c r="C42" s="141" t="s">
        <v>243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>
      <c r="B43" s="2"/>
      <c r="C43" s="5" t="s">
        <v>604</v>
      </c>
      <c r="O43" s="2"/>
    </row>
    <row r="44" spans="2:15" ht="20.25" customHeight="1">
      <c r="B44" s="2"/>
      <c r="C44" s="5"/>
      <c r="D44" s="1" t="s">
        <v>605</v>
      </c>
      <c r="O44" s="2"/>
    </row>
    <row r="45" spans="2:15" ht="30.75" customHeight="1">
      <c r="B45" s="2"/>
      <c r="C45" s="5"/>
      <c r="E45" s="1003" t="s">
        <v>243</v>
      </c>
      <c r="F45" s="1003"/>
      <c r="G45" s="1004"/>
      <c r="H45" s="1003" t="s">
        <v>234</v>
      </c>
      <c r="I45" s="1003"/>
      <c r="J45" s="1003"/>
      <c r="K45" s="1005" t="s">
        <v>233</v>
      </c>
      <c r="L45" s="1003"/>
      <c r="M45" s="1003"/>
      <c r="O45" s="2"/>
    </row>
    <row r="46" spans="2:15" ht="23.25" customHeight="1">
      <c r="B46" s="2"/>
      <c r="C46" s="5"/>
      <c r="E46" s="999" t="str">
        <f>IF(เกณฑ์!G11="","",เกณฑ์!G11)</f>
        <v>0</v>
      </c>
      <c r="F46" s="999"/>
      <c r="G46" s="999"/>
      <c r="H46" s="1000" t="str">
        <f>IF(เกณฑ์!F11="","",เกณฑ์!F11)</f>
        <v>ต่ำกว่าเกณฑ์</v>
      </c>
      <c r="I46" s="1000"/>
      <c r="J46" s="1000"/>
      <c r="K46" s="999" t="str">
        <f>IF(เกณฑ์!C11="","",เกณฑ์!C11&amp;" - "&amp;เกณฑ์!E11)</f>
        <v>0 - 49</v>
      </c>
      <c r="L46" s="999"/>
      <c r="M46" s="999"/>
      <c r="O46" s="2"/>
    </row>
    <row r="47" spans="2:15" ht="23.25" customHeight="1">
      <c r="B47" s="2"/>
      <c r="C47" s="5"/>
      <c r="E47" s="995" t="str">
        <f>IF(เกณฑ์!G12="","",เกณฑ์!G12)</f>
        <v>1</v>
      </c>
      <c r="F47" s="995"/>
      <c r="G47" s="995"/>
      <c r="H47" s="996" t="str">
        <f>IF(เกณฑ์!F12="","",เกณฑ์!F12)</f>
        <v>ผ่านเกณฑ์ขั้นต่ำ</v>
      </c>
      <c r="I47" s="996"/>
      <c r="J47" s="996"/>
      <c r="K47" s="995" t="str">
        <f>IF(เกณฑ์!C12="","",เกณฑ์!C12&amp;" - "&amp;เกณฑ์!E12)</f>
        <v>50 - 54</v>
      </c>
      <c r="L47" s="995"/>
      <c r="M47" s="995"/>
      <c r="O47" s="2"/>
    </row>
    <row r="48" spans="2:15" ht="23.25" customHeight="1">
      <c r="B48" s="2"/>
      <c r="C48" s="5"/>
      <c r="E48" s="995" t="str">
        <f>IF(เกณฑ์!G13="","",เกณฑ์!G13)</f>
        <v>1.5</v>
      </c>
      <c r="F48" s="995"/>
      <c r="G48" s="995"/>
      <c r="H48" s="996" t="str">
        <f>IF(เกณฑ์!F13="","",เกณฑ์!F13)</f>
        <v>พอใช้</v>
      </c>
      <c r="I48" s="996"/>
      <c r="J48" s="996"/>
      <c r="K48" s="995" t="str">
        <f>IF(เกณฑ์!C13="","",เกณฑ์!C13&amp;" - "&amp;เกณฑ์!E13)</f>
        <v>55 - 59</v>
      </c>
      <c r="L48" s="995"/>
      <c r="M48" s="995"/>
      <c r="O48" s="2"/>
    </row>
    <row r="49" spans="2:15" ht="23.25" customHeight="1">
      <c r="B49" s="2"/>
      <c r="C49" s="5"/>
      <c r="E49" s="995" t="str">
        <f>IF(เกณฑ์!G14="","",เกณฑ์!G14)</f>
        <v>2</v>
      </c>
      <c r="F49" s="995"/>
      <c r="G49" s="995"/>
      <c r="H49" s="996" t="str">
        <f>IF(เกณฑ์!F14="","",เกณฑ์!F14)</f>
        <v>ปานกลาง</v>
      </c>
      <c r="I49" s="996"/>
      <c r="J49" s="996"/>
      <c r="K49" s="995" t="str">
        <f>IF(เกณฑ์!C14="","",เกณฑ์!C14&amp;" - "&amp;เกณฑ์!E14)</f>
        <v>60 - 64</v>
      </c>
      <c r="L49" s="995"/>
      <c r="M49" s="995"/>
      <c r="O49" s="2"/>
    </row>
    <row r="50" spans="2:15" ht="23.25" customHeight="1">
      <c r="B50" s="2"/>
      <c r="C50" s="5"/>
      <c r="E50" s="995" t="str">
        <f>IF(เกณฑ์!G15="","",เกณฑ์!G15)</f>
        <v>2.5</v>
      </c>
      <c r="F50" s="995"/>
      <c r="G50" s="995"/>
      <c r="H50" s="996" t="str">
        <f>IF(เกณฑ์!F15="","",เกณฑ์!F15)</f>
        <v>ค่อนข้างดี</v>
      </c>
      <c r="I50" s="996"/>
      <c r="J50" s="996"/>
      <c r="K50" s="995" t="str">
        <f>IF(เกณฑ์!C15="","",เกณฑ์!C15&amp;" - "&amp;เกณฑ์!E15)</f>
        <v>65 - 69</v>
      </c>
      <c r="L50" s="995"/>
      <c r="M50" s="995"/>
      <c r="O50" s="2"/>
    </row>
    <row r="51" spans="2:15" ht="23.25" customHeight="1">
      <c r="B51" s="2"/>
      <c r="C51" s="5"/>
      <c r="E51" s="995" t="str">
        <f>IF(เกณฑ์!G16="","",เกณฑ์!G16)</f>
        <v>3</v>
      </c>
      <c r="F51" s="995"/>
      <c r="G51" s="995"/>
      <c r="H51" s="996" t="str">
        <f>IF(เกณฑ์!F16="","",เกณฑ์!F16)</f>
        <v>ดี</v>
      </c>
      <c r="I51" s="996"/>
      <c r="J51" s="996"/>
      <c r="K51" s="995" t="str">
        <f>IF(เกณฑ์!C16="","",เกณฑ์!C16&amp;" - "&amp;เกณฑ์!E16)</f>
        <v>70 - 74</v>
      </c>
      <c r="L51" s="995"/>
      <c r="M51" s="995"/>
      <c r="O51" s="2"/>
    </row>
    <row r="52" spans="2:15" ht="23.25" customHeight="1">
      <c r="B52" s="2"/>
      <c r="C52" s="5"/>
      <c r="E52" s="995" t="str">
        <f>IF(เกณฑ์!G17="","",เกณฑ์!G17)</f>
        <v>3.5</v>
      </c>
      <c r="F52" s="995"/>
      <c r="G52" s="995"/>
      <c r="H52" s="996" t="str">
        <f>IF(เกณฑ์!F17="","",เกณฑ์!F17)</f>
        <v>ดีมาก</v>
      </c>
      <c r="I52" s="996"/>
      <c r="J52" s="996"/>
      <c r="K52" s="995" t="str">
        <f>IF(เกณฑ์!C17="","",เกณฑ์!C17&amp;" - "&amp;เกณฑ์!E17)</f>
        <v>75 - 79</v>
      </c>
      <c r="L52" s="995"/>
      <c r="M52" s="995"/>
      <c r="O52" s="2"/>
    </row>
    <row r="53" spans="2:15" ht="23.25" customHeight="1">
      <c r="B53" s="2"/>
      <c r="C53" s="5"/>
      <c r="E53" s="997" t="str">
        <f>IF(เกณฑ์!G18="","",เกณฑ์!G18)</f>
        <v>4</v>
      </c>
      <c r="F53" s="997"/>
      <c r="G53" s="997"/>
      <c r="H53" s="998" t="str">
        <f>IF(เกณฑ์!F18="","",เกณฑ์!F18)</f>
        <v>ดีเยี่ยม</v>
      </c>
      <c r="I53" s="998"/>
      <c r="J53" s="998"/>
      <c r="K53" s="997" t="str">
        <f>IF(เกณฑ์!C18="","",เกณฑ์!C18&amp;" - "&amp;เกณฑ์!E18)</f>
        <v>80 - 100</v>
      </c>
      <c r="L53" s="997"/>
      <c r="M53" s="997"/>
      <c r="O53" s="2"/>
    </row>
    <row r="54" spans="2:15" ht="23.25" customHeight="1">
      <c r="B54" s="2"/>
      <c r="C54" s="5"/>
      <c r="D54" s="1" t="s">
        <v>606</v>
      </c>
      <c r="O54" s="2"/>
    </row>
    <row r="55" spans="2:15" ht="20.25" customHeight="1">
      <c r="B55" s="2"/>
      <c r="C55" s="5" t="s">
        <v>607</v>
      </c>
      <c r="O55" s="2"/>
    </row>
    <row r="56" spans="2:15" ht="20.25" customHeight="1">
      <c r="B56" s="2"/>
      <c r="C56" s="5"/>
      <c r="E56" s="1" t="s">
        <v>608</v>
      </c>
      <c r="O56" s="2"/>
    </row>
    <row r="57" spans="2:15" ht="31.5" customHeight="1">
      <c r="B57" s="2"/>
      <c r="C57" s="5"/>
      <c r="E57" s="990" t="s">
        <v>35</v>
      </c>
      <c r="F57" s="990"/>
      <c r="G57" s="990"/>
      <c r="H57" s="990"/>
      <c r="I57" s="991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92"/>
      <c r="K57" s="992"/>
      <c r="L57" s="992"/>
      <c r="M57" s="993"/>
      <c r="O57" s="2"/>
    </row>
    <row r="58" spans="2:15" ht="20.25" customHeight="1">
      <c r="B58" s="2"/>
      <c r="C58" s="5"/>
      <c r="E58" s="994" t="s">
        <v>413</v>
      </c>
      <c r="F58" s="994"/>
      <c r="G58" s="994"/>
      <c r="H58" s="994"/>
      <c r="I58" s="983" t="s">
        <v>609</v>
      </c>
      <c r="J58" s="984"/>
      <c r="K58" s="984"/>
      <c r="L58" s="984"/>
      <c r="M58" s="985"/>
      <c r="O58" s="2"/>
    </row>
    <row r="59" spans="2:15" ht="20.25" customHeight="1">
      <c r="B59" s="2"/>
      <c r="C59" s="5"/>
      <c r="E59" s="982" t="s">
        <v>419</v>
      </c>
      <c r="F59" s="982"/>
      <c r="G59" s="982"/>
      <c r="H59" s="982"/>
      <c r="I59" s="983" t="s">
        <v>609</v>
      </c>
      <c r="J59" s="984"/>
      <c r="K59" s="984"/>
      <c r="L59" s="984"/>
      <c r="M59" s="985"/>
      <c r="O59" s="2"/>
    </row>
    <row r="60" spans="2:15" ht="20.25" customHeight="1">
      <c r="B60" s="2"/>
      <c r="C60" s="5"/>
      <c r="E60" s="982" t="s">
        <v>426</v>
      </c>
      <c r="F60" s="982"/>
      <c r="G60" s="982"/>
      <c r="H60" s="982"/>
      <c r="I60" s="983" t="s">
        <v>609</v>
      </c>
      <c r="J60" s="984"/>
      <c r="K60" s="984"/>
      <c r="L60" s="984"/>
      <c r="M60" s="985"/>
      <c r="O60" s="2"/>
    </row>
    <row r="61" spans="2:15" ht="20.25" customHeight="1">
      <c r="B61" s="2"/>
      <c r="C61" s="5"/>
      <c r="E61" s="982" t="s">
        <v>36</v>
      </c>
      <c r="F61" s="982"/>
      <c r="G61" s="982"/>
      <c r="H61" s="982"/>
      <c r="I61" s="983" t="s">
        <v>609</v>
      </c>
      <c r="J61" s="984"/>
      <c r="K61" s="984"/>
      <c r="L61" s="984"/>
      <c r="M61" s="985"/>
      <c r="O61" s="2"/>
    </row>
    <row r="62" spans="2:15" ht="20.25" customHeight="1">
      <c r="B62" s="2"/>
      <c r="C62" s="5"/>
      <c r="E62" s="982" t="s">
        <v>445</v>
      </c>
      <c r="F62" s="982"/>
      <c r="G62" s="982"/>
      <c r="H62" s="982"/>
      <c r="I62" s="983" t="s">
        <v>610</v>
      </c>
      <c r="J62" s="984"/>
      <c r="K62" s="984"/>
      <c r="L62" s="984"/>
      <c r="M62" s="985"/>
      <c r="O62" s="2"/>
    </row>
    <row r="63" spans="2:15" ht="20.25" customHeight="1">
      <c r="B63" s="2"/>
      <c r="C63" s="5"/>
      <c r="E63" s="982" t="s">
        <v>450</v>
      </c>
      <c r="F63" s="982"/>
      <c r="G63" s="982"/>
      <c r="H63" s="982"/>
      <c r="I63" s="983" t="s">
        <v>610</v>
      </c>
      <c r="J63" s="984"/>
      <c r="K63" s="984"/>
      <c r="L63" s="984"/>
      <c r="M63" s="985"/>
      <c r="O63" s="2"/>
    </row>
    <row r="64" spans="2:15" ht="20.25" customHeight="1">
      <c r="B64" s="2"/>
      <c r="C64" s="5"/>
      <c r="E64" s="982" t="s">
        <v>457</v>
      </c>
      <c r="F64" s="982"/>
      <c r="G64" s="982"/>
      <c r="H64" s="982"/>
      <c r="I64" s="983" t="s">
        <v>610</v>
      </c>
      <c r="J64" s="984"/>
      <c r="K64" s="984"/>
      <c r="L64" s="984"/>
      <c r="M64" s="985"/>
      <c r="O64" s="2"/>
    </row>
    <row r="65" spans="2:15" ht="20.25" customHeight="1">
      <c r="B65" s="2"/>
      <c r="C65" s="5"/>
      <c r="E65" s="986" t="s">
        <v>461</v>
      </c>
      <c r="F65" s="986"/>
      <c r="G65" s="986"/>
      <c r="H65" s="986"/>
      <c r="I65" s="987" t="s">
        <v>610</v>
      </c>
      <c r="J65" s="988"/>
      <c r="K65" s="988"/>
      <c r="L65" s="988"/>
      <c r="M65" s="989"/>
      <c r="O65" s="2"/>
    </row>
    <row r="66" spans="2:15" ht="20.25" customHeight="1">
      <c r="B66" s="2"/>
      <c r="C66" s="5"/>
      <c r="O66" s="2"/>
    </row>
    <row r="67" spans="2:15" ht="20.25" customHeight="1">
      <c r="B67" s="2"/>
      <c r="C67" s="141" t="s">
        <v>611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>
      <c r="B68" s="2"/>
      <c r="C68" s="5" t="s">
        <v>612</v>
      </c>
      <c r="O68" s="2"/>
    </row>
    <row r="69" spans="2:15" ht="20.25" customHeight="1">
      <c r="B69" s="2"/>
      <c r="C69" s="5"/>
      <c r="D69" s="1" t="s">
        <v>613</v>
      </c>
      <c r="O69" s="2"/>
    </row>
    <row r="70" spans="2:15" ht="20.25" customHeight="1">
      <c r="B70" s="2"/>
      <c r="C70" s="5"/>
      <c r="E70" s="1" t="s">
        <v>614</v>
      </c>
      <c r="O70" s="2"/>
    </row>
    <row r="71" spans="2:15" ht="21" customHeight="1">
      <c r="B71" s="2"/>
      <c r="C71" s="5"/>
      <c r="E71" s="1" t="s">
        <v>615</v>
      </c>
      <c r="O71" s="2"/>
    </row>
    <row r="72" spans="2:15" ht="7.5" customHeight="1">
      <c r="B72" s="2"/>
      <c r="C72" s="5"/>
      <c r="O72" s="2"/>
    </row>
    <row r="73" spans="2:15" ht="31.5" customHeight="1">
      <c r="B73" s="2"/>
      <c r="C73" s="5"/>
      <c r="E73" s="981" t="s">
        <v>235</v>
      </c>
      <c r="F73" s="981"/>
      <c r="G73" s="981"/>
      <c r="H73" s="981" t="s">
        <v>234</v>
      </c>
      <c r="I73" s="981"/>
      <c r="J73" s="981"/>
      <c r="K73" s="981" t="s">
        <v>233</v>
      </c>
      <c r="L73" s="981"/>
      <c r="M73" s="981"/>
      <c r="O73" s="2"/>
    </row>
    <row r="74" spans="2:15" ht="20.25" customHeight="1">
      <c r="B74" s="2"/>
      <c r="C74" s="5"/>
      <c r="E74" s="978">
        <f>เกณฑ์!N7</f>
        <v>0</v>
      </c>
      <c r="F74" s="979"/>
      <c r="G74" s="979"/>
      <c r="H74" s="980" t="str">
        <f>เกณฑ์!M7</f>
        <v>ไม่ผ่าน</v>
      </c>
      <c r="I74" s="980"/>
      <c r="J74" s="980"/>
      <c r="K74" s="979" t="str">
        <f>เกณฑ์!J7&amp;" - "&amp;เกณฑ์!L7</f>
        <v>0 - 49</v>
      </c>
      <c r="L74" s="979"/>
      <c r="M74" s="979"/>
      <c r="O74" s="2"/>
    </row>
    <row r="75" spans="2:15" ht="20.25" customHeight="1">
      <c r="B75" s="2"/>
      <c r="C75" s="5"/>
      <c r="E75" s="978">
        <f>เกณฑ์!N8</f>
        <v>1</v>
      </c>
      <c r="F75" s="979"/>
      <c r="G75" s="979"/>
      <c r="H75" s="980" t="str">
        <f>เกณฑ์!M8</f>
        <v>ผ่าน</v>
      </c>
      <c r="I75" s="980"/>
      <c r="J75" s="980"/>
      <c r="K75" s="979" t="str">
        <f>เกณฑ์!J8&amp;" - "&amp;เกณฑ์!L8</f>
        <v>50 - 64</v>
      </c>
      <c r="L75" s="979"/>
      <c r="M75" s="979"/>
      <c r="O75" s="2"/>
    </row>
    <row r="76" spans="2:15" ht="20.25" customHeight="1">
      <c r="B76" s="2"/>
      <c r="C76" s="5"/>
      <c r="E76" s="978">
        <f>เกณฑ์!N9</f>
        <v>2</v>
      </c>
      <c r="F76" s="979"/>
      <c r="G76" s="979"/>
      <c r="H76" s="980" t="str">
        <f>เกณฑ์!M9</f>
        <v>ดี</v>
      </c>
      <c r="I76" s="980"/>
      <c r="J76" s="980"/>
      <c r="K76" s="979" t="str">
        <f>เกณฑ์!J9&amp;" - "&amp;เกณฑ์!L9</f>
        <v>65 - 79</v>
      </c>
      <c r="L76" s="979"/>
      <c r="M76" s="979"/>
      <c r="O76" s="2"/>
    </row>
    <row r="77" spans="2:15" ht="20.25" customHeight="1">
      <c r="B77" s="2"/>
      <c r="C77" s="5"/>
      <c r="E77" s="975">
        <f>เกณฑ์!N10</f>
        <v>3</v>
      </c>
      <c r="F77" s="976"/>
      <c r="G77" s="976"/>
      <c r="H77" s="977" t="str">
        <f>เกณฑ์!M10</f>
        <v>ดีเยี่ยม</v>
      </c>
      <c r="I77" s="977"/>
      <c r="J77" s="977"/>
      <c r="K77" s="976" t="str">
        <f>เกณฑ์!J10&amp;" - "&amp;เกณฑ์!L10</f>
        <v>80 - 100</v>
      </c>
      <c r="L77" s="976"/>
      <c r="M77" s="976"/>
      <c r="O77" s="2"/>
    </row>
    <row r="78" spans="2:15" ht="20.25" customHeight="1">
      <c r="B78" s="2"/>
      <c r="C78" s="5"/>
      <c r="D78" s="1" t="s">
        <v>616</v>
      </c>
      <c r="O78" s="2"/>
    </row>
    <row r="79" spans="2:15" ht="20.25" customHeight="1">
      <c r="B79" s="2"/>
      <c r="C79" s="5"/>
      <c r="O79" s="2"/>
    </row>
    <row r="80" spans="2:15" ht="18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/>
    <row r="82" s="1" customFormat="1" ht="18.75" customHeight="1"/>
    <row r="83" s="1" customFormat="1" ht="18.75" customHeight="1"/>
    <row r="84" s="1" customFormat="1" ht="18.75" customHeight="1"/>
    <row r="85" s="1" customFormat="1" ht="18.75" customHeight="1"/>
    <row r="86" s="1" customFormat="1" ht="18.75" customHeight="1"/>
    <row r="87" s="1" customFormat="1" ht="20.25" customHeight="1"/>
    <row r="88" s="1" customFormat="1" ht="20.25" customHeight="1"/>
    <row r="89" ht="20.25" customHeight="1"/>
    <row r="90" ht="20.25" customHeight="1"/>
    <row r="91" ht="20.25" customHeight="1"/>
    <row r="92" ht="20.25" customHeight="1"/>
  </sheetData>
  <sheetProtection password="CCE8" sheet="1" objects="1" scenarios="1" formatCells="0" selectLockedCells="1"/>
  <mergeCells count="62">
    <mergeCell ref="C2:N2"/>
    <mergeCell ref="C3:N3"/>
    <mergeCell ref="E45:G45"/>
    <mergeCell ref="H45:J45"/>
    <mergeCell ref="K45:M45"/>
    <mergeCell ref="E46:G46"/>
    <mergeCell ref="H46:J46"/>
    <mergeCell ref="K46:M46"/>
    <mergeCell ref="E47:G47"/>
    <mergeCell ref="H47:J47"/>
    <mergeCell ref="K47:M47"/>
    <mergeCell ref="E48:G48"/>
    <mergeCell ref="H48:J48"/>
    <mergeCell ref="K48:M48"/>
    <mergeCell ref="E49:G49"/>
    <mergeCell ref="H49:J49"/>
    <mergeCell ref="K49:M49"/>
    <mergeCell ref="E50:G50"/>
    <mergeCell ref="H50:J50"/>
    <mergeCell ref="K50:M50"/>
    <mergeCell ref="E51:G51"/>
    <mergeCell ref="H51:J51"/>
    <mergeCell ref="K51:M51"/>
    <mergeCell ref="E52:G52"/>
    <mergeCell ref="H52:J52"/>
    <mergeCell ref="K52:M52"/>
    <mergeCell ref="E53:G53"/>
    <mergeCell ref="H53:J53"/>
    <mergeCell ref="K53:M53"/>
    <mergeCell ref="E57:H57"/>
    <mergeCell ref="I57:M57"/>
    <mergeCell ref="E58:H58"/>
    <mergeCell ref="I58:M58"/>
    <mergeCell ref="E59:H59"/>
    <mergeCell ref="I59:M59"/>
    <mergeCell ref="E60:H60"/>
    <mergeCell ref="I60:M60"/>
    <mergeCell ref="E61:H61"/>
    <mergeCell ref="I61:M61"/>
    <mergeCell ref="E62:H62"/>
    <mergeCell ref="I62:M62"/>
    <mergeCell ref="E63:H63"/>
    <mergeCell ref="I63:M63"/>
    <mergeCell ref="E64:H64"/>
    <mergeCell ref="I64:M64"/>
    <mergeCell ref="E65:H65"/>
    <mergeCell ref="I65:M65"/>
    <mergeCell ref="E73:G73"/>
    <mergeCell ref="H73:J73"/>
    <mergeCell ref="K73:M73"/>
    <mergeCell ref="E74:G74"/>
    <mergeCell ref="H74:J74"/>
    <mergeCell ref="K74:M74"/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/>
    <row r="2" spans="2:5" ht="9" customHeight="1"/>
    <row r="3" spans="2:5" ht="22.5">
      <c r="B3" s="88"/>
      <c r="C3" s="1006" t="s">
        <v>617</v>
      </c>
      <c r="D3" s="1006"/>
      <c r="E3" s="88"/>
    </row>
    <row r="4" spans="2:5" ht="8.25" customHeight="1">
      <c r="B4" s="88"/>
      <c r="C4" s="89"/>
      <c r="D4" s="88"/>
      <c r="E4" s="88"/>
    </row>
    <row r="5" spans="2:5" ht="18.75" customHeight="1">
      <c r="B5" s="88"/>
      <c r="C5" s="90" t="s">
        <v>618</v>
      </c>
      <c r="E5" s="88"/>
    </row>
    <row r="6" spans="2:5" ht="18.75" customHeight="1">
      <c r="B6" s="88"/>
      <c r="C6" s="91" t="s">
        <v>506</v>
      </c>
      <c r="D6" s="92" t="s">
        <v>619</v>
      </c>
      <c r="E6" s="88"/>
    </row>
    <row r="7" spans="2:5" ht="18.75" customHeight="1">
      <c r="B7" s="88"/>
      <c r="C7" s="93" t="s">
        <v>620</v>
      </c>
      <c r="D7" s="94" t="s">
        <v>621</v>
      </c>
      <c r="E7" s="88"/>
    </row>
    <row r="8" spans="2:5" ht="18.75" customHeight="1">
      <c r="B8" s="88"/>
      <c r="C8" s="95"/>
      <c r="D8" s="96" t="s">
        <v>622</v>
      </c>
      <c r="E8" s="88"/>
    </row>
    <row r="9" spans="2:5" ht="18.75" customHeight="1">
      <c r="B9" s="88"/>
      <c r="C9" s="95"/>
      <c r="D9" s="96" t="s">
        <v>623</v>
      </c>
      <c r="E9" s="88"/>
    </row>
    <row r="10" spans="2:5" ht="18.75" customHeight="1">
      <c r="B10" s="88"/>
      <c r="C10" s="97" t="s">
        <v>624</v>
      </c>
      <c r="D10" s="98" t="s">
        <v>625</v>
      </c>
      <c r="E10" s="88"/>
    </row>
    <row r="11" spans="2:5" ht="18.75" customHeight="1">
      <c r="B11" s="88"/>
      <c r="C11" s="95"/>
      <c r="D11" s="99" t="s">
        <v>626</v>
      </c>
      <c r="E11" s="88"/>
    </row>
    <row r="12" spans="2:5" ht="18.75" customHeight="1">
      <c r="B12" s="88"/>
      <c r="C12" s="95"/>
      <c r="D12" s="100" t="s">
        <v>627</v>
      </c>
      <c r="E12" s="88"/>
    </row>
    <row r="13" spans="2:5" ht="18.75" customHeight="1">
      <c r="B13" s="88"/>
      <c r="C13" s="101" t="s">
        <v>628</v>
      </c>
      <c r="D13" s="102" t="s">
        <v>629</v>
      </c>
      <c r="E13" s="88"/>
    </row>
    <row r="14" spans="2:5" ht="18.75" customHeight="1">
      <c r="B14" s="88"/>
      <c r="C14" s="95"/>
      <c r="D14" s="99" t="s">
        <v>630</v>
      </c>
      <c r="E14" s="88"/>
    </row>
    <row r="15" spans="2:5" ht="18.75" customHeight="1">
      <c r="B15" s="88"/>
      <c r="C15" s="103"/>
      <c r="D15" s="104" t="s">
        <v>631</v>
      </c>
      <c r="E15" s="88"/>
    </row>
    <row r="16" spans="2:5" ht="18.75" customHeight="1">
      <c r="B16" s="88"/>
      <c r="C16" s="95" t="s">
        <v>632</v>
      </c>
      <c r="D16" s="99" t="s">
        <v>633</v>
      </c>
      <c r="E16" s="88"/>
    </row>
    <row r="17" spans="2:5" ht="18.75" customHeight="1">
      <c r="B17" s="88"/>
      <c r="C17" s="95"/>
      <c r="D17" s="99" t="s">
        <v>634</v>
      </c>
      <c r="E17" s="88"/>
    </row>
    <row r="18" spans="2:5" ht="18.75" customHeight="1">
      <c r="B18" s="88"/>
      <c r="C18" s="103"/>
      <c r="D18" s="104" t="s">
        <v>635</v>
      </c>
      <c r="E18" s="88"/>
    </row>
    <row r="19" spans="2:5" ht="17.25" customHeight="1">
      <c r="B19" s="88"/>
      <c r="C19" s="105"/>
      <c r="D19" s="105"/>
      <c r="E19" s="88"/>
    </row>
    <row r="20" spans="2:5" ht="18.75" customHeight="1">
      <c r="B20" s="88"/>
      <c r="C20" s="106" t="s">
        <v>636</v>
      </c>
      <c r="E20" s="88"/>
    </row>
    <row r="21" spans="2:5" ht="18.75" customHeight="1">
      <c r="B21" s="88"/>
      <c r="C21" s="107" t="s">
        <v>506</v>
      </c>
      <c r="D21" s="107" t="s">
        <v>619</v>
      </c>
      <c r="E21" s="88"/>
    </row>
    <row r="22" spans="2:5" ht="18.75" customHeight="1">
      <c r="B22" s="88"/>
      <c r="C22" s="108" t="s">
        <v>637</v>
      </c>
      <c r="D22" s="108" t="s">
        <v>638</v>
      </c>
      <c r="E22" s="88"/>
    </row>
    <row r="23" spans="2:5" ht="18.75" customHeight="1">
      <c r="B23" s="88"/>
      <c r="C23" s="109" t="s">
        <v>639</v>
      </c>
      <c r="D23" s="110" t="s">
        <v>640</v>
      </c>
      <c r="E23" s="88"/>
    </row>
    <row r="24" spans="2:5" ht="18.75" customHeight="1">
      <c r="B24" s="88"/>
      <c r="C24" s="111"/>
      <c r="D24" s="112" t="s">
        <v>641</v>
      </c>
      <c r="E24" s="88"/>
    </row>
    <row r="25" spans="2:5" ht="18.75" customHeight="1">
      <c r="B25" s="88"/>
      <c r="C25" s="108" t="s">
        <v>642</v>
      </c>
      <c r="D25" s="108" t="s">
        <v>643</v>
      </c>
      <c r="E25" s="88"/>
    </row>
    <row r="26" spans="2:5" ht="18.75" customHeight="1">
      <c r="B26" s="88"/>
      <c r="C26" s="110" t="s">
        <v>644</v>
      </c>
      <c r="D26" s="110" t="s">
        <v>645</v>
      </c>
      <c r="E26" s="88"/>
    </row>
    <row r="27" spans="2:5" ht="18.75" customHeight="1">
      <c r="B27" s="88"/>
      <c r="C27" s="113"/>
      <c r="D27" s="114" t="s">
        <v>646</v>
      </c>
      <c r="E27" s="88"/>
    </row>
    <row r="28" spans="2:5" ht="20.25" customHeight="1">
      <c r="B28" s="88"/>
      <c r="C28" s="105"/>
      <c r="D28" s="105"/>
      <c r="E28" s="88"/>
    </row>
    <row r="29" spans="2:5" ht="20.25" customHeight="1">
      <c r="B29" s="88"/>
      <c r="C29" s="115" t="s">
        <v>647</v>
      </c>
      <c r="E29" s="88"/>
    </row>
    <row r="30" spans="2:5" ht="20.25" customHeight="1">
      <c r="B30" s="88"/>
      <c r="C30" s="116" t="s">
        <v>506</v>
      </c>
      <c r="D30" s="116" t="s">
        <v>619</v>
      </c>
      <c r="E30" s="88"/>
    </row>
    <row r="31" spans="2:5" ht="20.25" customHeight="1">
      <c r="B31" s="88"/>
      <c r="C31" s="117" t="s">
        <v>648</v>
      </c>
      <c r="D31" s="117" t="s">
        <v>649</v>
      </c>
      <c r="E31" s="88"/>
    </row>
    <row r="32" spans="2:5" ht="20.25" customHeight="1">
      <c r="B32" s="88"/>
      <c r="C32" s="118" t="s">
        <v>650</v>
      </c>
      <c r="D32" s="119" t="s">
        <v>651</v>
      </c>
      <c r="E32" s="88"/>
    </row>
    <row r="33" spans="2:5" ht="20.25" customHeight="1">
      <c r="B33" s="88"/>
      <c r="C33" s="120"/>
      <c r="D33" s="119" t="s">
        <v>652</v>
      </c>
      <c r="E33" s="88"/>
    </row>
    <row r="34" spans="2:5" ht="20.25" customHeight="1">
      <c r="B34" s="88"/>
      <c r="C34" s="121"/>
      <c r="D34" s="122" t="s">
        <v>653</v>
      </c>
      <c r="E34" s="88"/>
    </row>
    <row r="35" spans="2:5" ht="20.25" customHeight="1">
      <c r="B35" s="88"/>
      <c r="C35" s="105"/>
      <c r="D35" s="105"/>
      <c r="E35" s="88"/>
    </row>
    <row r="36" spans="2:5" ht="20.25" customHeight="1">
      <c r="B36" s="88"/>
      <c r="C36" s="115" t="s">
        <v>654</v>
      </c>
      <c r="E36" s="88"/>
    </row>
    <row r="37" spans="2:5" ht="20.25" customHeight="1">
      <c r="B37" s="88"/>
      <c r="C37" s="107" t="s">
        <v>506</v>
      </c>
      <c r="D37" s="107" t="s">
        <v>619</v>
      </c>
      <c r="E37" s="88"/>
    </row>
    <row r="38" spans="2:5" ht="20.25" customHeight="1">
      <c r="B38" s="88"/>
      <c r="C38" s="108" t="s">
        <v>655</v>
      </c>
      <c r="D38" s="108" t="s">
        <v>656</v>
      </c>
      <c r="E38" s="88"/>
    </row>
    <row r="39" spans="2:5" ht="20.25" customHeight="1">
      <c r="B39" s="88"/>
      <c r="C39" s="109" t="s">
        <v>657</v>
      </c>
      <c r="D39" s="110" t="s">
        <v>658</v>
      </c>
      <c r="E39" s="88"/>
    </row>
    <row r="40" spans="2:5" ht="20.25" customHeight="1">
      <c r="B40" s="88"/>
      <c r="C40" s="109"/>
      <c r="D40" s="110" t="s">
        <v>659</v>
      </c>
      <c r="E40" s="88"/>
    </row>
    <row r="41" spans="2:5" ht="20.25" customHeight="1">
      <c r="B41" s="88"/>
      <c r="C41" s="123" t="s">
        <v>660</v>
      </c>
      <c r="D41" s="124" t="s">
        <v>661</v>
      </c>
      <c r="E41" s="88"/>
    </row>
    <row r="42" spans="2:5" ht="20.25" customHeight="1">
      <c r="B42" s="88"/>
      <c r="C42" s="110" t="s">
        <v>662</v>
      </c>
      <c r="D42" s="125" t="s">
        <v>663</v>
      </c>
      <c r="E42" s="88"/>
    </row>
    <row r="43" spans="2:5" ht="20.25" customHeight="1">
      <c r="B43" s="88"/>
      <c r="C43" s="110" t="s">
        <v>664</v>
      </c>
      <c r="D43" s="125" t="s">
        <v>665</v>
      </c>
      <c r="E43" s="88"/>
    </row>
    <row r="44" spans="2:5" ht="20.25" customHeight="1">
      <c r="B44" s="88"/>
      <c r="C44" s="113"/>
      <c r="D44" s="126" t="s">
        <v>666</v>
      </c>
      <c r="E44" s="88"/>
    </row>
    <row r="45" spans="2:5" ht="27" customHeight="1">
      <c r="B45" s="88"/>
      <c r="C45" s="105" t="s">
        <v>130</v>
      </c>
      <c r="D45" s="105"/>
      <c r="E45" s="88"/>
    </row>
    <row r="46" spans="2:5" ht="42.75" customHeight="1">
      <c r="B46" s="88"/>
      <c r="C46" s="1007" t="s">
        <v>667</v>
      </c>
      <c r="D46" s="1007"/>
      <c r="E46" s="88"/>
    </row>
    <row r="47" spans="2:5" ht="24" customHeight="1">
      <c r="B47" s="88"/>
      <c r="C47" s="127"/>
      <c r="D47" s="127"/>
      <c r="E47" s="88"/>
    </row>
    <row r="48" spans="2:5" ht="20.25" customHeight="1">
      <c r="B48" s="88"/>
      <c r="C48" s="115" t="s">
        <v>668</v>
      </c>
      <c r="E48" s="88"/>
    </row>
    <row r="49" spans="2:5" ht="20.25" customHeight="1">
      <c r="B49" s="88"/>
      <c r="C49" s="91" t="s">
        <v>506</v>
      </c>
      <c r="D49" s="92" t="s">
        <v>619</v>
      </c>
      <c r="E49" s="88"/>
    </row>
    <row r="50" spans="2:5" ht="20.25" customHeight="1">
      <c r="B50" s="88"/>
      <c r="C50" s="101" t="s">
        <v>669</v>
      </c>
      <c r="D50" s="128" t="s">
        <v>670</v>
      </c>
      <c r="E50" s="88"/>
    </row>
    <row r="51" spans="2:5" ht="20.25" customHeight="1">
      <c r="B51" s="88"/>
      <c r="C51" s="129" t="s">
        <v>671</v>
      </c>
      <c r="D51" s="100" t="s">
        <v>672</v>
      </c>
      <c r="E51" s="88"/>
    </row>
    <row r="52" spans="2:5" ht="20.25" customHeight="1">
      <c r="B52" s="88"/>
      <c r="C52" s="95"/>
      <c r="D52" s="100" t="s">
        <v>673</v>
      </c>
      <c r="E52" s="88"/>
    </row>
    <row r="53" spans="2:5" ht="20.25" customHeight="1">
      <c r="B53" s="88"/>
      <c r="C53" s="95"/>
      <c r="D53" s="100" t="s">
        <v>674</v>
      </c>
      <c r="E53" s="88"/>
    </row>
    <row r="54" spans="2:5" ht="20.25" customHeight="1">
      <c r="B54" s="88"/>
      <c r="C54" s="95"/>
      <c r="D54" s="100" t="s">
        <v>675</v>
      </c>
      <c r="E54" s="88"/>
    </row>
    <row r="55" spans="2:5" ht="20.25" customHeight="1">
      <c r="B55" s="88"/>
      <c r="C55" s="103"/>
      <c r="D55" s="104" t="s">
        <v>676</v>
      </c>
      <c r="E55" s="88"/>
    </row>
    <row r="56" spans="2:5" ht="20.25" customHeight="1">
      <c r="B56" s="88"/>
      <c r="C56" s="108" t="s">
        <v>677</v>
      </c>
      <c r="D56" s="108" t="s">
        <v>678</v>
      </c>
      <c r="E56" s="88"/>
    </row>
    <row r="57" spans="2:5" ht="20.25" customHeight="1">
      <c r="B57" s="88"/>
      <c r="C57" s="110" t="s">
        <v>679</v>
      </c>
      <c r="D57" s="110" t="s">
        <v>680</v>
      </c>
      <c r="E57" s="88"/>
    </row>
    <row r="58" spans="2:5" ht="20.25" customHeight="1">
      <c r="B58" s="88"/>
      <c r="C58" s="109"/>
      <c r="D58" s="110" t="s">
        <v>681</v>
      </c>
      <c r="E58" s="88"/>
    </row>
    <row r="59" spans="2:5" ht="20.25" customHeight="1">
      <c r="B59" s="88"/>
      <c r="C59" s="113"/>
      <c r="D59" s="114" t="s">
        <v>682</v>
      </c>
      <c r="E59" s="88"/>
    </row>
    <row r="60" spans="2:5" ht="12.75" customHeight="1">
      <c r="B60" s="88"/>
      <c r="C60" s="105"/>
      <c r="D60" s="105"/>
      <c r="E60" s="88"/>
    </row>
    <row r="61" spans="2:5" ht="20.25" customHeight="1">
      <c r="B61" s="88"/>
      <c r="C61" s="115" t="s">
        <v>683</v>
      </c>
      <c r="E61" s="88"/>
    </row>
    <row r="62" spans="2:5" ht="20.25" customHeight="1">
      <c r="B62" s="88"/>
      <c r="C62" s="91" t="s">
        <v>506</v>
      </c>
      <c r="D62" s="92" t="s">
        <v>619</v>
      </c>
      <c r="E62" s="88"/>
    </row>
    <row r="63" spans="2:5" ht="20.25" customHeight="1">
      <c r="B63" s="88"/>
      <c r="C63" s="101" t="s">
        <v>684</v>
      </c>
      <c r="D63" s="128" t="s">
        <v>685</v>
      </c>
      <c r="E63" s="88"/>
    </row>
    <row r="64" spans="2:5" ht="20.25" customHeight="1">
      <c r="B64" s="88"/>
      <c r="C64" s="95"/>
      <c r="D64" s="100" t="s">
        <v>686</v>
      </c>
      <c r="E64" s="88"/>
    </row>
    <row r="65" spans="2:5" ht="20.25" customHeight="1">
      <c r="B65" s="88"/>
      <c r="C65" s="95"/>
      <c r="D65" s="100" t="s">
        <v>687</v>
      </c>
      <c r="E65" s="88"/>
    </row>
    <row r="66" spans="2:5" ht="20.25" customHeight="1">
      <c r="B66" s="88"/>
      <c r="C66" s="123" t="s">
        <v>688</v>
      </c>
      <c r="D66" s="123" t="s">
        <v>689</v>
      </c>
      <c r="E66" s="88"/>
    </row>
    <row r="67" spans="2:5" ht="20.25" customHeight="1">
      <c r="B67" s="88"/>
      <c r="C67" s="110" t="s">
        <v>690</v>
      </c>
      <c r="D67" s="110" t="s">
        <v>691</v>
      </c>
      <c r="E67" s="88"/>
    </row>
    <row r="68" spans="2:5" ht="20.25" customHeight="1">
      <c r="B68" s="88"/>
      <c r="C68" s="113"/>
      <c r="D68" s="114" t="s">
        <v>692</v>
      </c>
      <c r="E68" s="88"/>
    </row>
    <row r="69" spans="2:5" ht="9" customHeight="1">
      <c r="B69" s="88"/>
      <c r="C69" s="105"/>
      <c r="D69" s="105"/>
      <c r="E69" s="88"/>
    </row>
    <row r="70" spans="2:5" ht="20.25" customHeight="1">
      <c r="B70" s="88"/>
      <c r="C70" s="115" t="s">
        <v>693</v>
      </c>
      <c r="E70" s="88"/>
    </row>
    <row r="71" spans="2:5" ht="20.25" customHeight="1">
      <c r="B71" s="88"/>
      <c r="C71" s="91" t="s">
        <v>506</v>
      </c>
      <c r="D71" s="92" t="s">
        <v>619</v>
      </c>
      <c r="E71" s="88"/>
    </row>
    <row r="72" spans="2:5" ht="20.25" customHeight="1">
      <c r="B72" s="88"/>
      <c r="C72" s="101" t="s">
        <v>694</v>
      </c>
      <c r="D72" s="128" t="s">
        <v>695</v>
      </c>
      <c r="E72" s="88"/>
    </row>
    <row r="73" spans="2:5" ht="20.25" customHeight="1">
      <c r="B73" s="88"/>
      <c r="C73" s="129" t="s">
        <v>696</v>
      </c>
      <c r="D73" s="100" t="s">
        <v>697</v>
      </c>
      <c r="E73" s="88"/>
    </row>
    <row r="74" spans="2:5" ht="20.25" customHeight="1">
      <c r="B74" s="88"/>
      <c r="C74" s="95"/>
      <c r="D74" s="100" t="s">
        <v>698</v>
      </c>
      <c r="E74" s="88"/>
    </row>
    <row r="75" spans="2:5" ht="20.25" customHeight="1">
      <c r="B75" s="88"/>
      <c r="C75" s="95"/>
      <c r="D75" s="100" t="s">
        <v>699</v>
      </c>
      <c r="E75" s="88"/>
    </row>
    <row r="76" spans="2:5" ht="20.25" customHeight="1">
      <c r="B76" s="88"/>
      <c r="C76" s="103"/>
      <c r="D76" s="130" t="s">
        <v>700</v>
      </c>
      <c r="E76" s="88"/>
    </row>
    <row r="77" spans="2:5" ht="20.25" customHeight="1">
      <c r="B77" s="88"/>
      <c r="C77" s="108" t="s">
        <v>701</v>
      </c>
      <c r="D77" s="108" t="s">
        <v>702</v>
      </c>
      <c r="E77" s="88"/>
    </row>
    <row r="78" spans="2:5" ht="20.25" customHeight="1">
      <c r="B78" s="88"/>
      <c r="C78" s="114" t="s">
        <v>703</v>
      </c>
      <c r="D78" s="114" t="s">
        <v>704</v>
      </c>
      <c r="E78" s="88"/>
    </row>
    <row r="79" spans="2:5" ht="20.25" customHeight="1">
      <c r="B79" s="88"/>
      <c r="C79" s="131" t="s">
        <v>705</v>
      </c>
      <c r="D79" s="132" t="s">
        <v>706</v>
      </c>
      <c r="E79" s="88"/>
    </row>
    <row r="80" spans="2:5" ht="20.25" customHeight="1">
      <c r="B80" s="88"/>
      <c r="C80" s="133"/>
      <c r="D80" s="134" t="s">
        <v>707</v>
      </c>
      <c r="E80" s="88"/>
    </row>
    <row r="81" spans="2:5" ht="20.25" customHeight="1">
      <c r="B81" s="88"/>
      <c r="C81" s="135"/>
      <c r="D81" s="136" t="s">
        <v>708</v>
      </c>
      <c r="E81" s="88"/>
    </row>
    <row r="82" spans="2:5" ht="7.5" customHeight="1">
      <c r="B82" s="88"/>
      <c r="C82" s="105"/>
      <c r="D82" s="105"/>
      <c r="E82" s="88"/>
    </row>
    <row r="83" spans="2:5" ht="20.25" customHeight="1">
      <c r="B83" s="88"/>
      <c r="C83" s="115" t="s">
        <v>709</v>
      </c>
      <c r="E83" s="88"/>
    </row>
    <row r="84" spans="2:5" ht="20.25" customHeight="1">
      <c r="B84" s="88"/>
      <c r="C84" s="107" t="s">
        <v>506</v>
      </c>
      <c r="D84" s="107" t="s">
        <v>619</v>
      </c>
      <c r="E84" s="88"/>
    </row>
    <row r="85" spans="2:5" ht="18.75" customHeight="1">
      <c r="B85" s="88"/>
      <c r="C85" s="108" t="s">
        <v>710</v>
      </c>
      <c r="D85" s="108" t="s">
        <v>711</v>
      </c>
      <c r="E85" s="88"/>
    </row>
    <row r="86" spans="2:5" ht="18.75" customHeight="1">
      <c r="B86" s="88"/>
      <c r="C86" s="110" t="s">
        <v>712</v>
      </c>
      <c r="D86" s="110" t="s">
        <v>713</v>
      </c>
      <c r="E86" s="88"/>
    </row>
    <row r="87" spans="2:5" ht="18.75" customHeight="1">
      <c r="B87" s="88"/>
      <c r="C87" s="109"/>
      <c r="D87" s="110" t="s">
        <v>714</v>
      </c>
      <c r="E87" s="88"/>
    </row>
    <row r="88" spans="2:5" ht="18.75" customHeight="1">
      <c r="B88" s="88"/>
      <c r="C88" s="109"/>
      <c r="D88" s="110" t="s">
        <v>715</v>
      </c>
      <c r="E88" s="88"/>
    </row>
    <row r="89" spans="2:5" ht="18.75" customHeight="1">
      <c r="B89" s="88"/>
      <c r="C89" s="111"/>
      <c r="D89" s="112" t="s">
        <v>716</v>
      </c>
      <c r="E89" s="88"/>
    </row>
    <row r="90" spans="2:5" ht="18.75" customHeight="1">
      <c r="B90" s="88"/>
      <c r="C90" s="108" t="s">
        <v>717</v>
      </c>
      <c r="D90" s="108" t="s">
        <v>718</v>
      </c>
      <c r="E90" s="88"/>
    </row>
    <row r="91" spans="2:5" ht="18.75" customHeight="1">
      <c r="B91" s="88"/>
      <c r="C91" s="110" t="s">
        <v>719</v>
      </c>
      <c r="D91" s="110" t="s">
        <v>720</v>
      </c>
      <c r="E91" s="88"/>
    </row>
    <row r="92" spans="2:5" ht="18.75" customHeight="1">
      <c r="B92" s="88"/>
      <c r="C92" s="110"/>
      <c r="D92" s="110" t="s">
        <v>721</v>
      </c>
      <c r="E92" s="88"/>
    </row>
    <row r="93" spans="2:5" ht="18.75" customHeight="1">
      <c r="B93" s="88"/>
      <c r="C93" s="137"/>
      <c r="D93" s="114" t="s">
        <v>722</v>
      </c>
      <c r="E93" s="88"/>
    </row>
    <row r="94" spans="2:5" ht="14.25" customHeight="1">
      <c r="B94" s="88"/>
      <c r="E94" s="88"/>
    </row>
    <row r="95" spans="2:5" ht="48.75" customHeight="1">
      <c r="B95" s="88"/>
      <c r="E95" s="88"/>
    </row>
    <row r="96" spans="2:5" ht="20.25" customHeight="1">
      <c r="B96" s="88"/>
      <c r="C96" s="88"/>
      <c r="D96" s="88"/>
      <c r="E96" s="88"/>
    </row>
    <row r="97" s="87" customFormat="1" ht="20.25" customHeight="1"/>
    <row r="98" s="87" customFormat="1" ht="20.25" customHeight="1"/>
    <row r="99" s="87" customFormat="1" ht="20.25" customHeight="1"/>
    <row r="100" s="87" customFormat="1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/>
    <row r="2" spans="2:4" ht="9" customHeight="1"/>
    <row r="3" spans="2:4">
      <c r="B3" s="2"/>
      <c r="C3" s="81" t="s">
        <v>723</v>
      </c>
      <c r="D3" s="2"/>
    </row>
    <row r="4" spans="2:4" ht="16.5" customHeight="1">
      <c r="B4" s="2"/>
      <c r="C4" s="82"/>
      <c r="D4" s="2"/>
    </row>
    <row r="5" spans="2:4" ht="20.25" customHeight="1">
      <c r="B5" s="2"/>
      <c r="C5" s="83" t="s">
        <v>724</v>
      </c>
      <c r="D5" s="2"/>
    </row>
    <row r="6" spans="2:4" ht="12" customHeight="1">
      <c r="B6" s="2"/>
      <c r="C6" s="84"/>
      <c r="D6" s="2"/>
    </row>
    <row r="7" spans="2:4" ht="17.25" customHeight="1">
      <c r="B7" s="2"/>
      <c r="C7" s="85" t="s">
        <v>725</v>
      </c>
      <c r="D7" s="2"/>
    </row>
    <row r="8" spans="2:4" ht="17.25" customHeight="1">
      <c r="B8" s="2"/>
      <c r="C8" s="86" t="s">
        <v>726</v>
      </c>
      <c r="D8" s="2"/>
    </row>
    <row r="9" spans="2:4" ht="17.25" customHeight="1">
      <c r="B9" s="2"/>
      <c r="C9" s="83" t="s">
        <v>727</v>
      </c>
      <c r="D9" s="2"/>
    </row>
    <row r="10" spans="2:4" ht="17.25" customHeight="1">
      <c r="B10" s="2"/>
      <c r="C10" s="83" t="s">
        <v>728</v>
      </c>
      <c r="D10" s="2"/>
    </row>
    <row r="11" spans="2:4" ht="17.25" customHeight="1">
      <c r="B11" s="2"/>
      <c r="C11" s="83" t="s">
        <v>729</v>
      </c>
      <c r="D11" s="2"/>
    </row>
    <row r="12" spans="2:4" ht="17.25" customHeight="1">
      <c r="B12" s="2"/>
      <c r="C12" s="86" t="s">
        <v>543</v>
      </c>
      <c r="D12" s="2"/>
    </row>
    <row r="13" spans="2:4" ht="17.25" customHeight="1">
      <c r="B13" s="2"/>
      <c r="C13" s="83" t="s">
        <v>730</v>
      </c>
      <c r="D13" s="2"/>
    </row>
    <row r="14" spans="2:4" ht="17.25" customHeight="1">
      <c r="B14" s="2"/>
      <c r="C14" s="83" t="s">
        <v>731</v>
      </c>
      <c r="D14" s="2"/>
    </row>
    <row r="15" spans="2:4" ht="17.25" customHeight="1">
      <c r="B15" s="2"/>
      <c r="C15" s="83" t="s">
        <v>732</v>
      </c>
      <c r="D15" s="2"/>
    </row>
    <row r="16" spans="2:4" ht="17.25" customHeight="1">
      <c r="B16" s="2"/>
      <c r="C16" s="83" t="s">
        <v>733</v>
      </c>
      <c r="D16" s="2"/>
    </row>
    <row r="17" spans="2:4" ht="17.25" customHeight="1">
      <c r="B17" s="2"/>
      <c r="C17" s="83" t="s">
        <v>734</v>
      </c>
      <c r="D17" s="2"/>
    </row>
    <row r="18" spans="2:4" ht="17.25" customHeight="1">
      <c r="B18" s="2"/>
      <c r="C18" s="84"/>
      <c r="D18" s="2"/>
    </row>
    <row r="19" spans="2:4" ht="17.25" customHeight="1">
      <c r="B19" s="2"/>
      <c r="C19" s="85" t="s">
        <v>735</v>
      </c>
      <c r="D19" s="2"/>
    </row>
    <row r="20" spans="2:4" ht="17.25" customHeight="1">
      <c r="B20" s="2"/>
      <c r="C20" s="86" t="s">
        <v>726</v>
      </c>
      <c r="D20" s="2"/>
    </row>
    <row r="21" spans="2:4" ht="17.25" customHeight="1">
      <c r="B21" s="2"/>
      <c r="C21" s="83" t="s">
        <v>736</v>
      </c>
      <c r="D21" s="2"/>
    </row>
    <row r="22" spans="2:4" ht="17.25" customHeight="1">
      <c r="B22" s="2"/>
      <c r="C22" s="83" t="s">
        <v>737</v>
      </c>
      <c r="D22" s="2"/>
    </row>
    <row r="23" spans="2:4" ht="17.25" customHeight="1">
      <c r="B23" s="2"/>
      <c r="C23" s="83" t="s">
        <v>738</v>
      </c>
      <c r="D23" s="2"/>
    </row>
    <row r="24" spans="2:4" ht="17.25" customHeight="1">
      <c r="B24" s="2"/>
      <c r="C24" s="86" t="s">
        <v>543</v>
      </c>
      <c r="D24" s="2"/>
    </row>
    <row r="25" spans="2:4" ht="17.25" customHeight="1">
      <c r="B25" s="2"/>
      <c r="C25" s="83" t="s">
        <v>739</v>
      </c>
      <c r="D25" s="2"/>
    </row>
    <row r="26" spans="2:4" ht="17.25" customHeight="1">
      <c r="B26" s="2"/>
      <c r="C26" s="83" t="s">
        <v>740</v>
      </c>
      <c r="D26" s="2"/>
    </row>
    <row r="27" spans="2:4" ht="17.25" customHeight="1">
      <c r="B27" s="2"/>
      <c r="C27" s="83" t="s">
        <v>741</v>
      </c>
      <c r="D27" s="2"/>
    </row>
    <row r="28" spans="2:4" ht="17.25" customHeight="1">
      <c r="B28" s="2"/>
      <c r="C28" s="83" t="s">
        <v>742</v>
      </c>
      <c r="D28" s="2"/>
    </row>
    <row r="29" spans="2:4" ht="17.25" customHeight="1">
      <c r="B29" s="2"/>
      <c r="C29" s="83" t="s">
        <v>743</v>
      </c>
      <c r="D29" s="2"/>
    </row>
    <row r="30" spans="2:4" ht="17.25" customHeight="1">
      <c r="B30" s="2"/>
      <c r="C30" s="84"/>
      <c r="D30" s="2"/>
    </row>
    <row r="31" spans="2:4" ht="17.25" customHeight="1">
      <c r="B31" s="2"/>
      <c r="C31" s="85" t="s">
        <v>744</v>
      </c>
      <c r="D31" s="2"/>
    </row>
    <row r="32" spans="2:4" ht="17.25" customHeight="1">
      <c r="B32" s="2"/>
      <c r="C32" s="86" t="s">
        <v>726</v>
      </c>
      <c r="D32" s="2"/>
    </row>
    <row r="33" spans="2:4" ht="17.25" customHeight="1">
      <c r="B33" s="2"/>
      <c r="C33" s="83" t="s">
        <v>745</v>
      </c>
      <c r="D33" s="2"/>
    </row>
    <row r="34" spans="2:4" ht="17.25" customHeight="1">
      <c r="B34" s="2"/>
      <c r="C34" s="83" t="s">
        <v>746</v>
      </c>
      <c r="D34" s="2"/>
    </row>
    <row r="35" spans="2:4" ht="17.25" customHeight="1">
      <c r="B35" s="2"/>
      <c r="C35" s="83" t="s">
        <v>747</v>
      </c>
      <c r="D35" s="2"/>
    </row>
    <row r="36" spans="2:4" ht="21" customHeight="1">
      <c r="B36" s="2"/>
      <c r="C36" s="86" t="s">
        <v>543</v>
      </c>
      <c r="D36" s="2"/>
    </row>
    <row r="37" spans="2:4" ht="17.25" customHeight="1">
      <c r="B37" s="2"/>
      <c r="C37" s="83" t="s">
        <v>748</v>
      </c>
      <c r="D37" s="2"/>
    </row>
    <row r="38" spans="2:4" ht="17.25" customHeight="1">
      <c r="B38" s="2"/>
      <c r="C38" s="83" t="s">
        <v>749</v>
      </c>
      <c r="D38" s="2"/>
    </row>
    <row r="39" spans="2:4" ht="17.25" customHeight="1">
      <c r="B39" s="2"/>
      <c r="C39" s="83" t="s">
        <v>750</v>
      </c>
      <c r="D39" s="2"/>
    </row>
    <row r="40" spans="2:4" ht="17.25" customHeight="1">
      <c r="B40" s="2"/>
      <c r="C40" s="83" t="s">
        <v>751</v>
      </c>
      <c r="D40" s="2"/>
    </row>
    <row r="41" spans="2:4" ht="17.25" customHeight="1">
      <c r="B41" s="2"/>
      <c r="C41" s="83" t="s">
        <v>752</v>
      </c>
      <c r="D41" s="2"/>
    </row>
    <row r="42" spans="2:4" ht="17.25" customHeight="1">
      <c r="B42" s="2"/>
      <c r="C42" s="83" t="s">
        <v>753</v>
      </c>
      <c r="D42" s="2"/>
    </row>
    <row r="43" spans="2:4" ht="17.25" customHeight="1">
      <c r="B43" s="2"/>
      <c r="C43" s="83" t="s">
        <v>754</v>
      </c>
      <c r="D43" s="2"/>
    </row>
    <row r="44" spans="2:4" ht="12.75" customHeight="1">
      <c r="B44" s="2"/>
      <c r="D44" s="2"/>
    </row>
    <row r="45" spans="2:4" ht="20.25" customHeight="1">
      <c r="B45" s="2"/>
      <c r="D45" s="2"/>
    </row>
    <row r="46" spans="2:4" ht="20.25" customHeight="1">
      <c r="B46" s="2"/>
      <c r="D46" s="2"/>
    </row>
    <row r="47" spans="2:4" ht="20.25" customHeight="1">
      <c r="B47" s="2"/>
      <c r="C47" s="2"/>
      <c r="D47" s="2"/>
    </row>
    <row r="48" spans="2:4" ht="20.25" customHeight="1">
      <c r="B48" s="690" t="s">
        <v>130</v>
      </c>
      <c r="C48" s="690"/>
    </row>
    <row r="49" spans="2:3" ht="20.25" customHeight="1">
      <c r="B49" s="690" t="s">
        <v>755</v>
      </c>
      <c r="C49" s="690"/>
    </row>
    <row r="50" spans="2:3" ht="20.25" customHeight="1">
      <c r="B50" s="690"/>
      <c r="C50" s="690"/>
    </row>
    <row r="51" spans="2:3" ht="20.25" customHeight="1"/>
    <row r="52" spans="2:3" ht="20.25" customHeight="1"/>
    <row r="53" spans="2:3" ht="20.25" customHeight="1"/>
    <row r="54" spans="2:3" ht="20.25" customHeight="1"/>
    <row r="55" spans="2:3" ht="20.25" customHeight="1"/>
    <row r="56" spans="2:3" ht="20.25" customHeight="1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M2" sqref="M2"/>
    </sheetView>
  </sheetViews>
  <sheetFormatPr defaultColWidth="9.140625" defaultRowHeight="20.25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/>
    <row r="2" spans="2:12" ht="45" customHeight="1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2.5">
      <c r="B3" s="79" t="s">
        <v>756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2.5">
      <c r="B4" s="79" t="s">
        <v>204</v>
      </c>
      <c r="C4" s="1008" t="str">
        <f>"  /"&amp;Home!F9</f>
        <v xml:space="preserve">  /2567</v>
      </c>
      <c r="D4" s="1008"/>
      <c r="E4" s="1008"/>
      <c r="F4" s="79" t="s">
        <v>376</v>
      </c>
      <c r="G4" s="78" t="str">
        <f>Home!F7&amp;"  "&amp;Home!F8&amp;"   "&amp;Home!F9</f>
        <v>31  มีนาคม   2567</v>
      </c>
      <c r="H4" s="78"/>
      <c r="I4" s="78"/>
      <c r="J4" s="78"/>
      <c r="K4" s="78"/>
      <c r="L4" s="78"/>
    </row>
    <row r="5" spans="2:12" ht="22.5">
      <c r="B5" s="79" t="s">
        <v>757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ประวัติศาสตร์  ชั้นประถมศึกษาปีที่ 5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 โรงเรียนบ้านม่วง  เป็นผู้สอนประจำรายวิชา  ประวัติศาสตร์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5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>
      <c r="B10" s="78"/>
      <c r="C10" s="78"/>
      <c r="D10" s="78" t="s">
        <v>758</v>
      </c>
      <c r="E10" s="78"/>
      <c r="F10" s="78"/>
      <c r="G10" s="78"/>
      <c r="H10" s="78"/>
      <c r="I10" s="78"/>
      <c r="J10" s="78"/>
      <c r="K10" s="78"/>
      <c r="L10" s="78"/>
    </row>
    <row r="11" spans="2:12">
      <c r="B11" s="78" t="s">
        <v>759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>
      <c r="B12" s="78" t="s">
        <v>760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>
      <c r="B13" s="78" t="s">
        <v>761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>
      <c r="B14" s="78" t="s">
        <v>762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>
      <c r="B15" s="78"/>
      <c r="C15" s="78"/>
      <c r="D15" s="78" t="s">
        <v>763</v>
      </c>
      <c r="E15" s="78"/>
      <c r="F15" s="78"/>
      <c r="G15" s="78"/>
      <c r="H15" s="78"/>
      <c r="I15" s="78"/>
      <c r="J15" s="78"/>
      <c r="K15" s="78"/>
      <c r="L15" s="78"/>
    </row>
    <row r="16" spans="2:12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764</v>
      </c>
    </row>
    <row r="18" spans="2:17">
      <c r="B18" s="78"/>
      <c r="C18" s="78"/>
      <c r="D18" s="1008" t="str">
        <f>IF(Home!C15="","",IF(N18="","("&amp;Home!C15&amp;")","("&amp;N18&amp;")"))</f>
        <v>(นายคมลิขิต นามไว)</v>
      </c>
      <c r="E18" s="1008"/>
      <c r="F18" s="1008"/>
      <c r="G18" s="1008"/>
      <c r="H18" s="1008"/>
      <c r="I18" s="1008"/>
      <c r="J18" s="1008"/>
      <c r="K18" s="1008"/>
      <c r="L18" s="78"/>
      <c r="N18" s="1009" t="s">
        <v>56</v>
      </c>
      <c r="O18" s="1009"/>
      <c r="P18" s="1009"/>
      <c r="Q18" s="1009"/>
    </row>
    <row r="19" spans="2:17">
      <c r="B19" s="78"/>
      <c r="C19" s="78"/>
      <c r="D19" s="1008" t="str">
        <f>IF(Home!F15="","",IF(N18="","ตำแหน่ง  "&amp;Home!F15&amp;" โรงเรียน"&amp;Home!C3,"ตำแหน่ง  "&amp;N20&amp;" โรงเรียน"&amp;Home!C3))</f>
        <v>ตำแหน่ง  ครู โรงเรียนบ้านม่วง</v>
      </c>
      <c r="E19" s="1008"/>
      <c r="F19" s="1008"/>
      <c r="G19" s="1008"/>
      <c r="H19" s="1008"/>
      <c r="I19" s="1008"/>
      <c r="J19" s="1008"/>
      <c r="K19" s="1008"/>
      <c r="L19" s="78"/>
      <c r="N19" s="80" t="s">
        <v>765</v>
      </c>
    </row>
    <row r="20" spans="2:17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09" t="s">
        <v>53</v>
      </c>
      <c r="O20" s="1009"/>
      <c r="P20" s="1009"/>
      <c r="Q20" s="1009"/>
    </row>
    <row r="21" spans="2:17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766</v>
      </c>
    </row>
    <row r="23" spans="2:17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>
      <c r="J1" s="60" t="s">
        <v>767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>
      <c r="J2" s="1026" t="s">
        <v>768</v>
      </c>
      <c r="K2" s="1026"/>
      <c r="L2" s="1026"/>
      <c r="M2" s="1026"/>
      <c r="N2" s="1026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>
      <c r="B3" s="43"/>
      <c r="C3" s="43"/>
      <c r="D3" s="972" t="str">
        <f>J2&amp;"รายวิชา "&amp;Home!C11&amp;"  "&amp;Home!C12&amp;" ชั้น"&amp;Home!C9&amp;"  ปีการศึกษา "&amp;Home!F5</f>
        <v>ประกาศผลการประเมินรายวิชา ประวัติศาสตร์  ส 15101 ชั้นประถมศึกษาปีที่ 5  ปีการศึกษา 2566</v>
      </c>
      <c r="E3" s="972"/>
      <c r="F3" s="972"/>
      <c r="G3" s="972"/>
      <c r="H3" s="972"/>
      <c r="I3" s="972"/>
      <c r="J3" s="972"/>
      <c r="K3" s="972"/>
      <c r="L3" s="1027" t="str">
        <f>D3</f>
        <v>ประกาศผลการประเมินรายวิชา ประวัติศาสตร์  ส 15101 ชั้นประถมศึกษาปีที่ 5  ปีการศึกษา 2566</v>
      </c>
      <c r="M3" s="1027"/>
      <c r="N3" s="1027"/>
      <c r="O3" s="1027"/>
      <c r="P3" s="1027"/>
      <c r="Q3" s="1027"/>
      <c r="R3" s="1027"/>
      <c r="S3" s="1027"/>
      <c r="T3" s="1027"/>
      <c r="U3" s="1027"/>
      <c r="V3" s="1027"/>
      <c r="W3" s="1027"/>
      <c r="X3" s="1027" t="str">
        <f>D3</f>
        <v>ประกาศผลการประเมินรายวิชา ประวัติศาสตร์  ส 15101 ชั้นประถมศึกษาปีที่ 5  ปีการศึกษา 2566</v>
      </c>
      <c r="Y3" s="1027"/>
      <c r="Z3" s="1027"/>
      <c r="AA3" s="1027"/>
      <c r="AB3" s="1027"/>
      <c r="AC3" s="1027"/>
      <c r="AD3" s="1027"/>
      <c r="AE3" s="1027"/>
      <c r="AF3" s="1027"/>
      <c r="AG3" s="1027"/>
      <c r="AH3" s="1027"/>
      <c r="AI3" s="1027"/>
      <c r="AO3" s="66"/>
    </row>
    <row r="4" spans="2:42" ht="20.25" customHeight="1">
      <c r="B4" s="43"/>
      <c r="C4" s="44"/>
      <c r="D4" s="973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73"/>
      <c r="F4" s="973"/>
      <c r="G4" s="973"/>
      <c r="H4" s="973"/>
      <c r="I4" s="973"/>
      <c r="J4" s="973"/>
      <c r="K4" s="973"/>
      <c r="L4" s="1028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28"/>
      <c r="N4" s="1028"/>
      <c r="O4" s="1028"/>
      <c r="P4" s="1028"/>
      <c r="Q4" s="1028"/>
      <c r="R4" s="1028"/>
      <c r="S4" s="1028"/>
      <c r="T4" s="1028"/>
      <c r="U4" s="1028"/>
      <c r="V4" s="1028"/>
      <c r="W4" s="1028"/>
      <c r="X4" s="1029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29"/>
      <c r="Z4" s="1029"/>
      <c r="AA4" s="1029"/>
      <c r="AB4" s="1029"/>
      <c r="AC4" s="1029"/>
      <c r="AD4" s="1029"/>
      <c r="AE4" s="1029"/>
      <c r="AF4" s="1029"/>
      <c r="AG4" s="1029"/>
      <c r="AH4" s="1029"/>
      <c r="AI4" s="1029"/>
      <c r="AO4" s="66"/>
    </row>
    <row r="5" spans="2:42" s="40" customFormat="1" ht="20.25" customHeight="1">
      <c r="B5" s="947" t="s">
        <v>279</v>
      </c>
      <c r="C5" s="949" t="s">
        <v>280</v>
      </c>
      <c r="D5" s="947" t="s">
        <v>282</v>
      </c>
      <c r="E5" s="1017" t="s">
        <v>769</v>
      </c>
      <c r="F5" s="1018"/>
      <c r="G5" s="1018"/>
      <c r="H5" s="1018"/>
      <c r="I5" s="1019"/>
      <c r="J5" s="1020" t="s">
        <v>770</v>
      </c>
      <c r="K5" s="1021"/>
      <c r="L5" s="1022" t="s">
        <v>359</v>
      </c>
      <c r="M5" s="1022"/>
      <c r="N5" s="1022"/>
      <c r="O5" s="1022"/>
      <c r="P5" s="1022"/>
      <c r="Q5" s="1022"/>
      <c r="R5" s="1022"/>
      <c r="S5" s="1022"/>
      <c r="T5" s="1022"/>
      <c r="U5" s="1022"/>
      <c r="V5" s="1022"/>
      <c r="W5" s="1022"/>
      <c r="X5" s="1022" t="s">
        <v>553</v>
      </c>
      <c r="Y5" s="1022"/>
      <c r="Z5" s="1022"/>
      <c r="AA5" s="1022"/>
      <c r="AB5" s="1022"/>
      <c r="AC5" s="1022"/>
      <c r="AD5" s="1022"/>
      <c r="AE5" s="1023" t="s">
        <v>771</v>
      </c>
      <c r="AF5" s="1024"/>
      <c r="AG5" s="1025"/>
      <c r="AH5" s="1010" t="s">
        <v>772</v>
      </c>
      <c r="AI5" s="1010" t="s">
        <v>557</v>
      </c>
      <c r="AJ5" s="42"/>
      <c r="AK5" s="42"/>
      <c r="AL5" s="42"/>
      <c r="AN5" s="42"/>
      <c r="AO5" s="66"/>
      <c r="AP5" s="42"/>
    </row>
    <row r="6" spans="2:42" s="40" customFormat="1" ht="20.25" customHeight="1">
      <c r="B6" s="947"/>
      <c r="C6" s="950"/>
      <c r="D6" s="947"/>
      <c r="E6" s="45" t="s">
        <v>566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773</v>
      </c>
      <c r="I6" s="952" t="s">
        <v>567</v>
      </c>
      <c r="J6" s="61" t="s">
        <v>491</v>
      </c>
      <c r="K6" s="952" t="s">
        <v>355</v>
      </c>
      <c r="L6" s="61" t="s">
        <v>774</v>
      </c>
      <c r="M6" s="61" t="s">
        <v>775</v>
      </c>
      <c r="N6" s="61" t="s">
        <v>776</v>
      </c>
      <c r="O6" s="61" t="s">
        <v>777</v>
      </c>
      <c r="P6" s="61" t="s">
        <v>778</v>
      </c>
      <c r="Q6" s="61" t="s">
        <v>779</v>
      </c>
      <c r="R6" s="61" t="s">
        <v>780</v>
      </c>
      <c r="S6" s="61" t="s">
        <v>781</v>
      </c>
      <c r="T6" s="61" t="s">
        <v>782</v>
      </c>
      <c r="U6" s="61" t="s">
        <v>783</v>
      </c>
      <c r="V6" s="61" t="s">
        <v>491</v>
      </c>
      <c r="W6" s="1010" t="s">
        <v>355</v>
      </c>
      <c r="X6" s="61" t="s">
        <v>784</v>
      </c>
      <c r="Y6" s="61" t="s">
        <v>785</v>
      </c>
      <c r="Z6" s="61" t="s">
        <v>786</v>
      </c>
      <c r="AA6" s="61" t="s">
        <v>787</v>
      </c>
      <c r="AB6" s="61" t="s">
        <v>788</v>
      </c>
      <c r="AC6" s="61" t="s">
        <v>491</v>
      </c>
      <c r="AD6" s="1010" t="s">
        <v>355</v>
      </c>
      <c r="AE6" s="1013" t="str">
        <f>"(จำนวน "&amp;คะแนนตัวชี้วัด!JF4&amp;" ตัวชี้วัด)"</f>
        <v>(จำนวน 9 ตัวชี้วัด)</v>
      </c>
      <c r="AF6" s="1014"/>
      <c r="AG6" s="1015"/>
      <c r="AH6" s="1011"/>
      <c r="AI6" s="1011"/>
      <c r="AJ6" s="42"/>
      <c r="AK6" s="42"/>
      <c r="AL6" s="42"/>
      <c r="AM6" s="42"/>
      <c r="AN6" s="42"/>
      <c r="AO6" s="66"/>
      <c r="AP6" s="42"/>
    </row>
    <row r="7" spans="2:42" s="40" customFormat="1" ht="20.25" customHeight="1">
      <c r="B7" s="947"/>
      <c r="C7" s="1016"/>
      <c r="D7" s="947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52"/>
      <c r="J7" s="45" t="s">
        <v>789</v>
      </c>
      <c r="K7" s="952"/>
      <c r="L7" s="45" t="s">
        <v>790</v>
      </c>
      <c r="M7" s="45" t="s">
        <v>790</v>
      </c>
      <c r="N7" s="45" t="s">
        <v>790</v>
      </c>
      <c r="O7" s="45" t="s">
        <v>790</v>
      </c>
      <c r="P7" s="45" t="s">
        <v>790</v>
      </c>
      <c r="Q7" s="45" t="s">
        <v>790</v>
      </c>
      <c r="R7" s="45" t="s">
        <v>790</v>
      </c>
      <c r="S7" s="45" t="s">
        <v>790</v>
      </c>
      <c r="T7" s="45" t="s">
        <v>790</v>
      </c>
      <c r="U7" s="45" t="s">
        <v>790</v>
      </c>
      <c r="V7" s="45" t="s">
        <v>789</v>
      </c>
      <c r="W7" s="1012"/>
      <c r="X7" s="45" t="s">
        <v>790</v>
      </c>
      <c r="Y7" s="45" t="s">
        <v>790</v>
      </c>
      <c r="Z7" s="45" t="s">
        <v>790</v>
      </c>
      <c r="AA7" s="45" t="s">
        <v>790</v>
      </c>
      <c r="AB7" s="45" t="s">
        <v>790</v>
      </c>
      <c r="AC7" s="45" t="s">
        <v>789</v>
      </c>
      <c r="AD7" s="1012"/>
      <c r="AE7" s="45" t="s">
        <v>791</v>
      </c>
      <c r="AF7" s="45" t="s">
        <v>570</v>
      </c>
      <c r="AG7" s="71" t="s">
        <v>571</v>
      </c>
      <c r="AH7" s="45" t="s">
        <v>570</v>
      </c>
      <c r="AI7" s="1012"/>
      <c r="AJ7" s="42"/>
      <c r="AK7" s="42"/>
      <c r="AL7" s="42"/>
      <c r="AM7" s="42"/>
      <c r="AN7" s="42"/>
      <c r="AO7" s="66"/>
      <c r="AP7" s="42"/>
    </row>
    <row r="8" spans="2:42" s="41" customFormat="1" ht="15.75" customHeight="1">
      <c r="B8" s="49">
        <f>นักเรียน!M6</f>
        <v>1</v>
      </c>
      <c r="C8" s="49" t="str">
        <f>IF(นักเรียน!C6="","",นักเรียน!C6)</f>
        <v>1526</v>
      </c>
      <c r="D8" s="50" t="str">
        <f>IF(นักเรียน!E6="","",นักเรียน!E6)</f>
        <v>เด็กชายจิรทีปต์  พวงมาลา</v>
      </c>
      <c r="E8" s="51">
        <f>IF(คะแนน1!AD8="","",คะแนน1!AD8)</f>
        <v>53</v>
      </c>
      <c r="F8" s="51" t="str">
        <f>IF(คะแนน1!AH8="","",คะแนน1!AH8)</f>
        <v/>
      </c>
      <c r="G8" s="49">
        <f>IF(คะแนน1!AP8="","",คะแนน1!AP8)</f>
        <v>10</v>
      </c>
      <c r="H8" s="52">
        <f>IF(คะแนน1!AQ8="","",คะแนน1!AQ8)</f>
        <v>63</v>
      </c>
      <c r="I8" s="52" t="str">
        <f>IF(AND(คะแนน1!AR8="",คะแนน1!AU8=""),"",IF(คะแนน1!AR8="",คะแนน1!AU8,คะแนน1!AR8))</f>
        <v>2</v>
      </c>
      <c r="J8" s="52">
        <f>คิดวิเคราะห์!AA7</f>
        <v>77</v>
      </c>
      <c r="K8" s="52" t="str">
        <f>คิดวิเคราะห์!AC7</f>
        <v>ดี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9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97.5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>
      <c r="B9" s="49">
        <f>นักเรียน!M7</f>
        <v>2</v>
      </c>
      <c r="C9" s="53" t="str">
        <f>IF(นักเรียน!C7="","",นักเรียน!C7)</f>
        <v>1527</v>
      </c>
      <c r="D9" s="54" t="str">
        <f>IF(นักเรียน!E7="","",นักเรียน!E7)</f>
        <v>เด็กชายพีระศิลป์  นรสิงห์</v>
      </c>
      <c r="E9" s="53">
        <f>IF(คะแนน1!AD9="","",คะแนน1!AD9)</f>
        <v>74</v>
      </c>
      <c r="F9" s="53" t="str">
        <f>IF(คะแนน1!AH9="","",คะแนน1!AH9)</f>
        <v/>
      </c>
      <c r="G9" s="49">
        <f>IF(คะแนน1!AP9="","",คะแนน1!AP9)</f>
        <v>12</v>
      </c>
      <c r="H9" s="52">
        <f>IF(คะแนน1!AQ9="","",คะแนน1!AQ9)</f>
        <v>86</v>
      </c>
      <c r="I9" s="52" t="str">
        <f>IF(AND(คะแนน1!AR9="",คะแนน1!AU9=""),"",IF(คะแนน1!AR9="",คะแนน1!AU9,คะแนน1!AR9))</f>
        <v>4</v>
      </c>
      <c r="J9" s="63">
        <f>คิดวิเคราะห์!AA8</f>
        <v>100</v>
      </c>
      <c r="K9" s="63" t="str">
        <f>คิดวิเคราะห์!AC8</f>
        <v>ดีเยี่ยม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83</v>
      </c>
      <c r="Y9" s="52">
        <f>สมรรถนะรายด้าน!P7</f>
        <v>83</v>
      </c>
      <c r="Z9" s="62">
        <f>สมรรถนะรายด้าน!U7</f>
        <v>83</v>
      </c>
      <c r="AA9" s="52">
        <f>สมรรถนะรายด้าน!AD7</f>
        <v>83</v>
      </c>
      <c r="AB9" s="52">
        <f>สมรรถนะรายด้าน!AI7</f>
        <v>83</v>
      </c>
      <c r="AC9" s="52">
        <f>สมรรถนะรายด้าน!AL7</f>
        <v>83</v>
      </c>
      <c r="AD9" s="52" t="str">
        <f>สมรรถนะรายด้าน!AN7</f>
        <v>ดีเยี่ยม</v>
      </c>
      <c r="AE9" s="52">
        <f>คะแนนตัวชี้วัด!JE8</f>
        <v>9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100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>
      <c r="B10" s="49">
        <f>นักเรียน!M8</f>
        <v>3</v>
      </c>
      <c r="C10" s="53" t="str">
        <f>IF(นักเรียน!C8="","",นักเรียน!C8)</f>
        <v>1528</v>
      </c>
      <c r="D10" s="54" t="str">
        <f>IF(นักเรียน!E8="","",นักเรียน!E8)</f>
        <v>เด็กชายภูผา  เศษจำปา</v>
      </c>
      <c r="E10" s="53">
        <f>IF(คะแนน1!AD10="","",คะแนน1!AD10)</f>
        <v>76</v>
      </c>
      <c r="F10" s="53" t="str">
        <f>IF(คะแนน1!AH10="","",คะแนน1!AH10)</f>
        <v/>
      </c>
      <c r="G10" s="49">
        <f>IF(คะแนน1!AP10="","",คะแนน1!AP10)</f>
        <v>13</v>
      </c>
      <c r="H10" s="52">
        <f>IF(คะแนน1!AQ10="","",คะแนน1!AQ10)</f>
        <v>89</v>
      </c>
      <c r="I10" s="52" t="str">
        <f>IF(AND(คะแนน1!AR10="",คะแนน1!AU10=""),"",IF(คะแนน1!AR10="",คะแนน1!AU10,คะแนน1!AR10))</f>
        <v>4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9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97.5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>
      <c r="B11" s="49">
        <f>นักเรียน!M9</f>
        <v>4</v>
      </c>
      <c r="C11" s="53" t="str">
        <f>IF(นักเรียน!C9="","",นักเรียน!C9)</f>
        <v>1529</v>
      </c>
      <c r="D11" s="54" t="str">
        <f>IF(นักเรียน!E9="","",นักเรียน!E9)</f>
        <v>เด็กชายภูมิพันธ์  สมพงษ์</v>
      </c>
      <c r="E11" s="53">
        <f>IF(คะแนน1!AD11="","",คะแนน1!AD11)</f>
        <v>57</v>
      </c>
      <c r="F11" s="53" t="str">
        <f>IF(คะแนน1!AH11="","",คะแนน1!AH11)</f>
        <v/>
      </c>
      <c r="G11" s="49">
        <f>IF(คะแนน1!AP11="","",คะแนน1!AP11)</f>
        <v>12</v>
      </c>
      <c r="H11" s="52">
        <f>IF(คะแนน1!AQ11="","",คะแนน1!AQ11)</f>
        <v>69</v>
      </c>
      <c r="I11" s="52" t="str">
        <f>IF(AND(คะแนน1!AR11="",คะแนน1!AU11=""),"",IF(คะแนน1!AR11="",คะแนน1!AU11,คะแนน1!AR11))</f>
        <v>2.5</v>
      </c>
      <c r="J11" s="63">
        <f>คิดวิเคราะห์!AA10</f>
        <v>77</v>
      </c>
      <c r="K11" s="63" t="str">
        <f>คิดวิเคราะห์!AC10</f>
        <v>ดี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9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100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>
      <c r="B12" s="49">
        <f>นักเรียน!M10</f>
        <v>5</v>
      </c>
      <c r="C12" s="53" t="str">
        <f>IF(นักเรียน!C10="","",นักเรียน!C10)</f>
        <v>1530</v>
      </c>
      <c r="D12" s="54" t="str">
        <f>IF(นักเรียน!E10="","",นักเรียน!E10)</f>
        <v>เด็กชายอดุลยวัฒน์  สอนนาง</v>
      </c>
      <c r="E12" s="53">
        <f>IF(คะแนน1!AD12="","",คะแนน1!AD12)</f>
        <v>76</v>
      </c>
      <c r="F12" s="53" t="str">
        <f>IF(คะแนน1!AH12="","",คะแนน1!AH12)</f>
        <v/>
      </c>
      <c r="G12" s="49">
        <f>IF(คะแนน1!AP12="","",คะแนน1!AP12)</f>
        <v>12</v>
      </c>
      <c r="H12" s="52">
        <f>IF(คะแนน1!AQ12="","",คะแนน1!AQ12)</f>
        <v>88</v>
      </c>
      <c r="I12" s="52" t="str">
        <f>IF(AND(คะแนน1!AR12="",คะแนน1!AU12=""),"",IF(คะแนน1!AR12="",คะแนน1!AU12,คะแนน1!AR12))</f>
        <v>4</v>
      </c>
      <c r="J12" s="63">
        <f>คิดวิเคราะห์!AA11</f>
        <v>100</v>
      </c>
      <c r="K12" s="63" t="str">
        <f>คิดวิเคราะห์!AC11</f>
        <v>ดีเยี่ยม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9</v>
      </c>
      <c r="AF12" s="68">
        <f>คะแนนตัวชี้วัด!JF11</f>
        <v>100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100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>
      <c r="B13" s="49">
        <f>นักเรียน!M11</f>
        <v>6</v>
      </c>
      <c r="C13" s="53" t="str">
        <f>IF(นักเรียน!C11="","",นักเรียน!C11)</f>
        <v>1536</v>
      </c>
      <c r="D13" s="54" t="str">
        <f>IF(นักเรียน!E11="","",นักเรียน!E11)</f>
        <v>เด็กชายชวัลวิทย์  อ่างมัจฉา</v>
      </c>
      <c r="E13" s="53">
        <f>IF(คะแนน1!AD13="","",คะแนน1!AD13)</f>
        <v>78</v>
      </c>
      <c r="F13" s="53" t="str">
        <f>IF(คะแนน1!AH13="","",คะแนน1!AH13)</f>
        <v/>
      </c>
      <c r="G13" s="49">
        <f>IF(คะแนน1!AP13="","",คะแนน1!AP13)</f>
        <v>15</v>
      </c>
      <c r="H13" s="52">
        <f>IF(คะแนน1!AQ13="","",คะแนน1!AQ13)</f>
        <v>93</v>
      </c>
      <c r="I13" s="52" t="str">
        <f>IF(AND(คะแนน1!AR13="",คะแนน1!AU13=""),"",IF(คะแนน1!AR13="",คะแนน1!AU13,คะแนน1!AR13))</f>
        <v>4</v>
      </c>
      <c r="J13" s="63">
        <f>คิดวิเคราะห์!AA12</f>
        <v>100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9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100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>
      <c r="B14" s="49">
        <f>นักเรียน!M12</f>
        <v>7</v>
      </c>
      <c r="C14" s="53" t="str">
        <f>IF(นักเรียน!C12="","",นักเรียน!C12)</f>
        <v>1545</v>
      </c>
      <c r="D14" s="54" t="str">
        <f>IF(นักเรียน!E12="","",นักเรียน!E12)</f>
        <v>เด็กชายศักดิ์ดา  จันทะวงค์</v>
      </c>
      <c r="E14" s="53">
        <f>IF(คะแนน1!AD14="","",คะแนน1!AD14)</f>
        <v>66</v>
      </c>
      <c r="F14" s="53" t="str">
        <f>IF(คะแนน1!AH14="","",คะแนน1!AH14)</f>
        <v/>
      </c>
      <c r="G14" s="49">
        <f>IF(คะแนน1!AP14="","",คะแนน1!AP14)</f>
        <v>11</v>
      </c>
      <c r="H14" s="52">
        <f>IF(คะแนน1!AQ14="","",คะแนน1!AQ14)</f>
        <v>77</v>
      </c>
      <c r="I14" s="52" t="str">
        <f>IF(AND(คะแนน1!AR14="",คะแนน1!AU14=""),"",IF(คะแนน1!AR14="",คะแนน1!AU14,คะแนน1!AR14))</f>
        <v>3.5</v>
      </c>
      <c r="J14" s="63">
        <f>คิดวิเคราะห์!AA13</f>
        <v>77</v>
      </c>
      <c r="K14" s="63" t="str">
        <f>คิดวิเคราะห์!AC13</f>
        <v>ดี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83</v>
      </c>
      <c r="Y14" s="52">
        <f>สมรรถนะรายด้าน!P12</f>
        <v>83</v>
      </c>
      <c r="Z14" s="62">
        <f>สมรรถนะรายด้าน!U12</f>
        <v>83</v>
      </c>
      <c r="AA14" s="52">
        <f>สมรรถนะรายด้าน!AD12</f>
        <v>83</v>
      </c>
      <c r="AB14" s="52">
        <f>สมรรถนะรายด้าน!AI12</f>
        <v>83</v>
      </c>
      <c r="AC14" s="52">
        <f>สมรรถนะรายด้าน!AL12</f>
        <v>83</v>
      </c>
      <c r="AD14" s="52" t="str">
        <f>สมรรถนะรายด้าน!AN12</f>
        <v>ดีเยี่ยม</v>
      </c>
      <c r="AE14" s="52">
        <f>คะแนนตัวชี้วัด!JE13</f>
        <v>9</v>
      </c>
      <c r="AF14" s="68">
        <f>คะแนนตัวชี้วัด!JF13</f>
        <v>100</v>
      </c>
      <c r="AG14" s="68" t="str">
        <f>คะแนนตัวชี้วัด!JG13</f>
        <v>ผ่าน</v>
      </c>
      <c r="AH14" s="74">
        <f>IF(สรุปตัดสินผลการเรียน!F14="","",สรุปตัดสินผลการเรียน!F14)</f>
        <v>97.5</v>
      </c>
      <c r="AI14" s="75" t="str">
        <f>IF(สรุปตัดสินผลการเรียน!R14="","",สรุปตัดสินผลการเรียน!R14)</f>
        <v>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>
      <c r="B15" s="49">
        <f>นักเรียน!M13</f>
        <v>8</v>
      </c>
      <c r="C15" s="53" t="str">
        <f>IF(นักเรียน!C13="","",นักเรียน!C13)</f>
        <v>1616</v>
      </c>
      <c r="D15" s="54" t="str">
        <f>IF(นักเรียน!E13="","",นักเรียน!E13)</f>
        <v>เด็กชายแจ็คกี้  ระถิกา</v>
      </c>
      <c r="E15" s="53">
        <f>IF(คะแนน1!AD15="","",คะแนน1!AD15)</f>
        <v>66</v>
      </c>
      <c r="F15" s="53" t="str">
        <f>IF(คะแนน1!AH15="","",คะแนน1!AH15)</f>
        <v/>
      </c>
      <c r="G15" s="49">
        <f>IF(คะแนน1!AP15="","",คะแนน1!AP15)</f>
        <v>10</v>
      </c>
      <c r="H15" s="52">
        <f>IF(คะแนน1!AQ15="","",คะแนน1!AQ15)</f>
        <v>76</v>
      </c>
      <c r="I15" s="52" t="str">
        <f>IF(AND(คะแนน1!AR15="",คะแนน1!AU15=""),"",IF(คะแนน1!AR15="",คะแนน1!AU15,คะแนน1!AR15))</f>
        <v>3.5</v>
      </c>
      <c r="J15" s="63">
        <f>คิดวิเคราะห์!AA14</f>
        <v>100</v>
      </c>
      <c r="K15" s="63" t="str">
        <f>คิดวิเคราะห์!AC14</f>
        <v>ดีเยี่ยม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83</v>
      </c>
      <c r="Y15" s="52">
        <f>สมรรถนะรายด้าน!P13</f>
        <v>83</v>
      </c>
      <c r="Z15" s="62">
        <f>สมรรถนะรายด้าน!U13</f>
        <v>83</v>
      </c>
      <c r="AA15" s="52">
        <f>สมรรถนะรายด้าน!AD13</f>
        <v>83</v>
      </c>
      <c r="AB15" s="52">
        <f>สมรรถนะรายด้าน!AI13</f>
        <v>83</v>
      </c>
      <c r="AC15" s="52">
        <f>สมรรถนะรายด้าน!AL13</f>
        <v>83</v>
      </c>
      <c r="AD15" s="52" t="str">
        <f>สมรรถนะรายด้าน!AN13</f>
        <v>ดีเยี่ยม</v>
      </c>
      <c r="AE15" s="52">
        <f>คะแนนตัวชี้วัด!JE14</f>
        <v>9</v>
      </c>
      <c r="AF15" s="68">
        <f>คะแนนตัวชี้วัด!JF14</f>
        <v>100</v>
      </c>
      <c r="AG15" s="68" t="str">
        <f>คะแนนตัวชี้วัด!JG14</f>
        <v>ผ่าน</v>
      </c>
      <c r="AH15" s="74">
        <f>IF(สรุปตัดสินผลการเรียน!F15="","",สรุปตัดสินผลการเรียน!F15)</f>
        <v>100</v>
      </c>
      <c r="AI15" s="75" t="str">
        <f>IF(สรุปตัดสินผลการเรียน!R15="","",สรุปตัดสินผลการเรียน!R15)</f>
        <v>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>
      <c r="B16" s="49">
        <f>นักเรียน!M14</f>
        <v>9</v>
      </c>
      <c r="C16" s="53" t="str">
        <f>IF(นักเรียน!C14="","",นักเรียน!C14)</f>
        <v>1531</v>
      </c>
      <c r="D16" s="54" t="str">
        <f>IF(นักเรียน!E14="","",นักเรียน!E14)</f>
        <v>เด็กหญิงธิราวัลย์  อ่อนตามา</v>
      </c>
      <c r="E16" s="53">
        <f>IF(คะแนน1!AD16="","",คะแนน1!AD16)</f>
        <v>65</v>
      </c>
      <c r="F16" s="53" t="str">
        <f>IF(คะแนน1!AH16="","",คะแนน1!AH16)</f>
        <v/>
      </c>
      <c r="G16" s="49">
        <f>IF(คะแนน1!AP16="","",คะแนน1!AP16)</f>
        <v>13</v>
      </c>
      <c r="H16" s="52">
        <f>IF(คะแนน1!AQ16="","",คะแนน1!AQ16)</f>
        <v>78</v>
      </c>
      <c r="I16" s="52" t="str">
        <f>IF(AND(คะแนน1!AR16="",คะแนน1!AU16=""),"",IF(คะแนน1!AR16="",คะแนน1!AU16,คะแนน1!AR16))</f>
        <v>3.5</v>
      </c>
      <c r="J16" s="63">
        <f>คิดวิเคราะห์!AA15</f>
        <v>100</v>
      </c>
      <c r="K16" s="63" t="str">
        <f>คิดวิเคราะห์!AC15</f>
        <v>ดีเยี่ยม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83</v>
      </c>
      <c r="Y16" s="52">
        <f>สมรรถนะรายด้าน!P14</f>
        <v>83</v>
      </c>
      <c r="Z16" s="62">
        <f>สมรรถนะรายด้าน!U14</f>
        <v>83</v>
      </c>
      <c r="AA16" s="52">
        <f>สมรรถนะรายด้าน!AD14</f>
        <v>83</v>
      </c>
      <c r="AB16" s="52">
        <f>สมรรถนะรายด้าน!AI14</f>
        <v>83</v>
      </c>
      <c r="AC16" s="52">
        <f>สมรรถนะรายด้าน!AL14</f>
        <v>83</v>
      </c>
      <c r="AD16" s="52" t="str">
        <f>สมรรถนะรายด้าน!AN14</f>
        <v>ดีเยี่ยม</v>
      </c>
      <c r="AE16" s="52">
        <f>คะแนนตัวชี้วัด!JE15</f>
        <v>9</v>
      </c>
      <c r="AF16" s="68">
        <f>คะแนนตัวชี้วัด!JF15</f>
        <v>100</v>
      </c>
      <c r="AG16" s="68" t="str">
        <f>คะแนนตัวชี้วัด!JG15</f>
        <v>ผ่าน</v>
      </c>
      <c r="AH16" s="74">
        <f>IF(สรุปตัดสินผลการเรียน!F16="","",สรุปตัดสินผลการเรียน!F16)</f>
        <v>97.5</v>
      </c>
      <c r="AI16" s="75" t="str">
        <f>IF(สรุปตัดสินผลการเรียน!R16="","",สรุปตัดสินผลการเรียน!R16)</f>
        <v>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>
      <c r="B17" s="49">
        <f>นักเรียน!M15</f>
        <v>10</v>
      </c>
      <c r="C17" s="53" t="str">
        <f>IF(นักเรียน!C15="","",นักเรียน!C15)</f>
        <v>1532</v>
      </c>
      <c r="D17" s="54" t="str">
        <f>IF(นักเรียน!E15="","",นักเรียน!E15)</f>
        <v>เด็กหญิงนงนภัส  ติยะภา</v>
      </c>
      <c r="E17" s="53">
        <f>IF(คะแนน1!AD17="","",คะแนน1!AD17)</f>
        <v>76</v>
      </c>
      <c r="F17" s="53" t="str">
        <f>IF(คะแนน1!AH17="","",คะแนน1!AH17)</f>
        <v/>
      </c>
      <c r="G17" s="49">
        <f>IF(คะแนน1!AP17="","",คะแนน1!AP17)</f>
        <v>14</v>
      </c>
      <c r="H17" s="52">
        <f>IF(คะแนน1!AQ17="","",คะแนน1!AQ17)</f>
        <v>90</v>
      </c>
      <c r="I17" s="52" t="str">
        <f>IF(AND(คะแนน1!AR17="",คะแนน1!AU17=""),"",IF(คะแนน1!AR17="",คะแนน1!AU17,คะแนน1!AR17))</f>
        <v>4</v>
      </c>
      <c r="J17" s="63">
        <f>คิดวิเคราะห์!AA16</f>
        <v>100</v>
      </c>
      <c r="K17" s="63" t="str">
        <f>คิดวิเคราะห์!AC16</f>
        <v>ดีเยี่ยม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83</v>
      </c>
      <c r="Y17" s="52">
        <f>สมรรถนะรายด้าน!P15</f>
        <v>83</v>
      </c>
      <c r="Z17" s="62">
        <f>สมรรถนะรายด้าน!U15</f>
        <v>83</v>
      </c>
      <c r="AA17" s="52">
        <f>สมรรถนะรายด้าน!AD15</f>
        <v>83</v>
      </c>
      <c r="AB17" s="52">
        <f>สมรรถนะรายด้าน!AI15</f>
        <v>83</v>
      </c>
      <c r="AC17" s="52">
        <f>สมรรถนะรายด้าน!AL15</f>
        <v>83</v>
      </c>
      <c r="AD17" s="52" t="str">
        <f>สมรรถนะรายด้าน!AN15</f>
        <v>ดีเยี่ยม</v>
      </c>
      <c r="AE17" s="52">
        <f>คะแนนตัวชี้วัด!JE16</f>
        <v>9</v>
      </c>
      <c r="AF17" s="68">
        <f>คะแนนตัวชี้วัด!JF16</f>
        <v>100</v>
      </c>
      <c r="AG17" s="68" t="str">
        <f>คะแนนตัวชี้วัด!JG16</f>
        <v>ผ่าน</v>
      </c>
      <c r="AH17" s="74">
        <f>IF(สรุปตัดสินผลการเรียน!F17="","",สรุปตัดสินผลการเรียน!F17)</f>
        <v>100</v>
      </c>
      <c r="AI17" s="75" t="str">
        <f>IF(สรุปตัดสินผลการเรียน!R17="","",สรุปตัดสินผลการเรียน!R17)</f>
        <v>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>
      <c r="B18" s="49">
        <f>นักเรียน!M16</f>
        <v>11</v>
      </c>
      <c r="C18" s="53" t="str">
        <f>IF(นักเรียน!C16="","",นักเรียน!C16)</f>
        <v>1533</v>
      </c>
      <c r="D18" s="54" t="str">
        <f>IF(นักเรียน!E16="","",นักเรียน!E16)</f>
        <v>เด็กหญิงปรารถณา  แสนรินทร์</v>
      </c>
      <c r="E18" s="53">
        <f>IF(คะแนน1!AD18="","",คะแนน1!AD18)</f>
        <v>57</v>
      </c>
      <c r="F18" s="53" t="str">
        <f>IF(คะแนน1!AH18="","",คะแนน1!AH18)</f>
        <v/>
      </c>
      <c r="G18" s="49">
        <f>IF(คะแนน1!AP18="","",คะแนน1!AP18)</f>
        <v>10</v>
      </c>
      <c r="H18" s="52">
        <f>IF(คะแนน1!AQ18="","",คะแนน1!AQ18)</f>
        <v>67</v>
      </c>
      <c r="I18" s="52" t="str">
        <f>IF(AND(คะแนน1!AR18="",คะแนน1!AU18=""),"",IF(คะแนน1!AR18="",คะแนน1!AU18,คะแนน1!AR18))</f>
        <v>2.5</v>
      </c>
      <c r="J18" s="63">
        <f>คิดวิเคราะห์!AA17</f>
        <v>77</v>
      </c>
      <c r="K18" s="63" t="str">
        <f>คิดวิเคราะห์!AC17</f>
        <v>ดี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83</v>
      </c>
      <c r="Y18" s="52">
        <f>สมรรถนะรายด้าน!P16</f>
        <v>83</v>
      </c>
      <c r="Z18" s="62">
        <f>สมรรถนะรายด้าน!U16</f>
        <v>83</v>
      </c>
      <c r="AA18" s="52">
        <f>สมรรถนะรายด้าน!AD16</f>
        <v>83</v>
      </c>
      <c r="AB18" s="52">
        <f>สมรรถนะรายด้าน!AI16</f>
        <v>83</v>
      </c>
      <c r="AC18" s="52">
        <f>สมรรถนะรายด้าน!AL16</f>
        <v>83</v>
      </c>
      <c r="AD18" s="52" t="str">
        <f>สมรรถนะรายด้าน!AN16</f>
        <v>ดีเยี่ยม</v>
      </c>
      <c r="AE18" s="52">
        <f>คะแนนตัวชี้วัด!JE17</f>
        <v>9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95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>
      <c r="B19" s="49">
        <f>นักเรียน!M17</f>
        <v>12</v>
      </c>
      <c r="C19" s="53" t="str">
        <f>IF(นักเรียน!C17="","",นักเรียน!C17)</f>
        <v>1538</v>
      </c>
      <c r="D19" s="54" t="str">
        <f>IF(นักเรียน!E17="","",นักเรียน!E17)</f>
        <v>เด็กหญิงอุษามณี  อินทะพิมพ์</v>
      </c>
      <c r="E19" s="53">
        <f>IF(คะแนน1!AD19="","",คะแนน1!AD19)</f>
        <v>61</v>
      </c>
      <c r="F19" s="53" t="str">
        <f>IF(คะแนน1!AH19="","",คะแนน1!AH19)</f>
        <v/>
      </c>
      <c r="G19" s="49">
        <f>IF(คะแนน1!AP19="","",คะแนน1!AP19)</f>
        <v>13</v>
      </c>
      <c r="H19" s="52">
        <f>IF(คะแนน1!AQ19="","",คะแนน1!AQ19)</f>
        <v>74</v>
      </c>
      <c r="I19" s="52" t="str">
        <f>IF(AND(คะแนน1!AR19="",คะแนน1!AU19=""),"",IF(คะแนน1!AR19="",คะแนน1!AU19,คะแนน1!AR19))</f>
        <v>3</v>
      </c>
      <c r="J19" s="63">
        <f>คิดวิเคราะห์!AA18</f>
        <v>77</v>
      </c>
      <c r="K19" s="63" t="str">
        <f>คิดวิเคราะห์!AC18</f>
        <v>ดี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9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100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>
      <c r="B20" s="49">
        <f>นักเรียน!M18</f>
        <v>13</v>
      </c>
      <c r="C20" s="53" t="str">
        <f>IF(นักเรียน!C18="","",นักเรียน!C18)</f>
        <v>1592</v>
      </c>
      <c r="D20" s="54" t="str">
        <f>IF(นักเรียน!E18="","",นักเรียน!E18)</f>
        <v>เด็กหญิงกชกร  พิมพ์พงษ์</v>
      </c>
      <c r="E20" s="53">
        <f>IF(คะแนน1!AD20="","",คะแนน1!AD20)</f>
        <v>64</v>
      </c>
      <c r="F20" s="53" t="str">
        <f>IF(คะแนน1!AH20="","",คะแนน1!AH20)</f>
        <v/>
      </c>
      <c r="G20" s="49">
        <f>IF(คะแนน1!AP20="","",คะแนน1!AP20)</f>
        <v>16</v>
      </c>
      <c r="H20" s="52">
        <f>IF(คะแนน1!AQ20="","",คะแนน1!AQ20)</f>
        <v>80</v>
      </c>
      <c r="I20" s="52" t="str">
        <f>IF(AND(คะแนน1!AR20="",คะแนน1!AU20=""),"",IF(คะแนน1!AR20="",คะแนน1!AU20,คะแนน1!AR20))</f>
        <v>4</v>
      </c>
      <c r="J20" s="63">
        <f>คิดวิเคราะห์!AA19</f>
        <v>100</v>
      </c>
      <c r="K20" s="63" t="str">
        <f>คิดวิเคราะห์!AC19</f>
        <v>ดีเยี่ยม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9</v>
      </c>
      <c r="AF20" s="68">
        <f>คะแนนตัวชี้วัด!JF19</f>
        <v>100</v>
      </c>
      <c r="AG20" s="68" t="str">
        <f>คะแนนตัวชี้วัด!JG19</f>
        <v>ผ่าน</v>
      </c>
      <c r="AH20" s="74">
        <f>IF(สรุปตัดสินผลการเรียน!F20="","",สรุปตัดสินผลการเรียน!F20)</f>
        <v>100</v>
      </c>
      <c r="AI20" s="75" t="str">
        <f>IF(สรุปตัดสินผลการเรียน!R20="","",สรุปตัดสินผลการเรียน!R20)</f>
        <v>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>
      <c r="B21" s="49">
        <f>นักเรียน!M19</f>
        <v>14</v>
      </c>
      <c r="C21" s="53" t="str">
        <f>IF(นักเรียน!C19="","",นักเรียน!C19)</f>
        <v>1598</v>
      </c>
      <c r="D21" s="54" t="str">
        <f>IF(นักเรียน!E19="","",นักเรียน!E19)</f>
        <v>เด็กหญิงอภิรญาพร  นรสิงห์</v>
      </c>
      <c r="E21" s="53">
        <f>IF(คะแนน1!AD21="","",คะแนน1!AD21)</f>
        <v>72</v>
      </c>
      <c r="F21" s="53" t="str">
        <f>IF(คะแนน1!AH21="","",คะแนน1!AH21)</f>
        <v/>
      </c>
      <c r="G21" s="49">
        <f>IF(คะแนน1!AP21="","",คะแนน1!AP21)</f>
        <v>11</v>
      </c>
      <c r="H21" s="52">
        <f>IF(คะแนน1!AQ21="","",คะแนน1!AQ21)</f>
        <v>83</v>
      </c>
      <c r="I21" s="52" t="str">
        <f>IF(AND(คะแนน1!AR21="",คะแนน1!AU21=""),"",IF(คะแนน1!AR21="",คะแนน1!AU21,คะแนน1!AR21))</f>
        <v>4</v>
      </c>
      <c r="J21" s="63">
        <f>คิดวิเคราะห์!AA20</f>
        <v>100</v>
      </c>
      <c r="K21" s="63" t="str">
        <f>คิดวิเคราะห์!AC20</f>
        <v>ดีเยี่ยม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83</v>
      </c>
      <c r="Y21" s="52">
        <f>สมรรถนะรายด้าน!P19</f>
        <v>83</v>
      </c>
      <c r="Z21" s="62">
        <f>สมรรถนะรายด้าน!U19</f>
        <v>83</v>
      </c>
      <c r="AA21" s="52">
        <f>สมรรถนะรายด้าน!AD19</f>
        <v>83</v>
      </c>
      <c r="AB21" s="52">
        <f>สมรรถนะรายด้าน!AI19</f>
        <v>83</v>
      </c>
      <c r="AC21" s="52">
        <f>สมรรถนะรายด้าน!AL19</f>
        <v>83</v>
      </c>
      <c r="AD21" s="52" t="str">
        <f>สมรรถนะรายด้าน!AN19</f>
        <v>ดีเยี่ยม</v>
      </c>
      <c r="AE21" s="52">
        <f>คะแนนตัวชี้วัด!JE20</f>
        <v>9</v>
      </c>
      <c r="AF21" s="68">
        <f>คะแนนตัวชี้วัด!JF20</f>
        <v>100</v>
      </c>
      <c r="AG21" s="68" t="str">
        <f>คะแนนตัวชี้วัด!JG20</f>
        <v>ผ่าน</v>
      </c>
      <c r="AH21" s="74">
        <f>IF(สรุปตัดสินผลการเรียน!F21="","",สรุปตัดสินผลการเรียน!F21)</f>
        <v>100</v>
      </c>
      <c r="AI21" s="75" t="str">
        <f>IF(สรุปตัดสินผลการเรียน!R21="","",สรุปตัดสินผลการเรียน!R21)</f>
        <v>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>
      <c r="B22" s="49">
        <f>นักเรียน!M20</f>
        <v>15</v>
      </c>
      <c r="C22" s="53" t="str">
        <f>IF(นักเรียน!C20="","",นักเรียน!C20)</f>
        <v>1641</v>
      </c>
      <c r="D22" s="54" t="str">
        <f>IF(นักเรียน!E20="","",นักเรียน!E20)</f>
        <v>เด็กหญิงกนกอร  เกษอินทร์</v>
      </c>
      <c r="E22" s="53">
        <f>IF(คะแนน1!AD22="","",คะแนน1!AD22)</f>
        <v>77</v>
      </c>
      <c r="F22" s="53" t="str">
        <f>IF(คะแนน1!AH22="","",คะแนน1!AH22)</f>
        <v/>
      </c>
      <c r="G22" s="49">
        <f>IF(คะแนน1!AP22="","",คะแนน1!AP22)</f>
        <v>16</v>
      </c>
      <c r="H22" s="52">
        <f>IF(คะแนน1!AQ22="","",คะแนน1!AQ22)</f>
        <v>93</v>
      </c>
      <c r="I22" s="52" t="str">
        <f>IF(AND(คะแนน1!AR22="",คะแนน1!AU22=""),"",IF(คะแนน1!AR22="",คะแนน1!AU22,คะแนน1!AR22))</f>
        <v>4</v>
      </c>
      <c r="J22" s="63">
        <f>คิดวิเคราะห์!AA21</f>
        <v>100</v>
      </c>
      <c r="K22" s="63" t="str">
        <f>คิดวิเคราะห์!AC21</f>
        <v>ดีเยี่ยม</v>
      </c>
      <c r="L22" s="52">
        <f>IF(คุณลักษณะรายข้อ!K20="","",คุณลักษณะรายข้อ!K20)</f>
        <v>100</v>
      </c>
      <c r="M22" s="52">
        <f>IF(คุณลักษณะรายข้อ!P20="","",คุณลักษณะรายข้อ!P20)</f>
        <v>100</v>
      </c>
      <c r="N22" s="62">
        <f>IF(คุณลักษณะรายข้อ!T20="","",คุณลักษณะรายข้อ!T20)</f>
        <v>100</v>
      </c>
      <c r="O22" s="52">
        <f>IF(คุณลักษณะรายข้อ!Y20="","",คุณลักษณะรายข้อ!Y20)</f>
        <v>100</v>
      </c>
      <c r="P22" s="52">
        <f>IF(คุณลักษณะรายข้อ!AD20="","",คุณลักษณะรายข้อ!AD20)</f>
        <v>100</v>
      </c>
      <c r="Q22" s="52">
        <f>IF(คุณลักษณะรายข้อ!AI20="","",คุณลักษณะรายข้อ!AI20)</f>
        <v>100</v>
      </c>
      <c r="R22" s="52">
        <f>IF(คุณลักษณะรายข้อ!AO20="","",คุณลักษณะรายข้อ!AO20)</f>
        <v>100</v>
      </c>
      <c r="S22" s="52">
        <f>IF(คุณลักษณะรายข้อ!AT20="","",คุณลักษณะรายข้อ!AT20)</f>
        <v>100</v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>
        <f>คุณลักษณะ!AC20</f>
        <v>100</v>
      </c>
      <c r="W22" s="63" t="str">
        <f>คุณลักษณะ!AE20</f>
        <v>ดีเยี่ยม</v>
      </c>
      <c r="X22" s="52">
        <f>สมรรถนะรายด้าน!K20</f>
        <v>100</v>
      </c>
      <c r="Y22" s="52">
        <f>สมรรถนะรายด้าน!P20</f>
        <v>100</v>
      </c>
      <c r="Z22" s="62">
        <f>สมรรถนะรายด้าน!U20</f>
        <v>100</v>
      </c>
      <c r="AA22" s="52">
        <f>สมรรถนะรายด้าน!AD20</f>
        <v>100</v>
      </c>
      <c r="AB22" s="52">
        <f>สมรรถนะรายด้าน!AI20</f>
        <v>100</v>
      </c>
      <c r="AC22" s="52">
        <f>สมรรถนะรายด้าน!AL20</f>
        <v>100</v>
      </c>
      <c r="AD22" s="52" t="str">
        <f>สมรรถนะรายด้าน!AN20</f>
        <v>ดีเยี่ยม</v>
      </c>
      <c r="AE22" s="52">
        <f>คะแนนตัวชี้วัด!JE21</f>
        <v>9</v>
      </c>
      <c r="AF22" s="68">
        <f>คะแนนตัวชี้วัด!JF21</f>
        <v>100</v>
      </c>
      <c r="AG22" s="68" t="str">
        <f>คะแนนตัวชี้วัด!JG21</f>
        <v>ผ่าน</v>
      </c>
      <c r="AH22" s="74">
        <f>IF(สรุปตัดสินผลการเรียน!F22="","",สรุปตัดสินผลการเรียน!F22)</f>
        <v>100</v>
      </c>
      <c r="AI22" s="75" t="str">
        <f>IF(สรุปตัดสินผลการเรียน!R22="","",สรุปตัดสินผลการเรียน!R22)</f>
        <v>ผ่าน</v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>
      <c r="B23" s="49">
        <f>นักเรียน!M21</f>
        <v>16</v>
      </c>
      <c r="C23" s="53" t="str">
        <f>IF(นักเรียน!C21="","",นักเรียน!C21)</f>
        <v>1662</v>
      </c>
      <c r="D23" s="54" t="str">
        <f>IF(นักเรียน!E21="","",นักเรียน!E21)</f>
        <v>เด็กหญิงรุ่งอรุณรัศมี  จันทร์แจ่มศรี</v>
      </c>
      <c r="E23" s="53">
        <f>IF(คะแนน1!AD23="","",คะแนน1!AD23)</f>
        <v>75</v>
      </c>
      <c r="F23" s="53" t="str">
        <f>IF(คะแนน1!AH23="","",คะแนน1!AH23)</f>
        <v/>
      </c>
      <c r="G23" s="49">
        <f>IF(คะแนน1!AP23="","",คะแนน1!AP23)</f>
        <v>13</v>
      </c>
      <c r="H23" s="52">
        <f>IF(คะแนน1!AQ23="","",คะแนน1!AQ23)</f>
        <v>88</v>
      </c>
      <c r="I23" s="52" t="str">
        <f>IF(AND(คะแนน1!AR23="",คะแนน1!AU23=""),"",IF(คะแนน1!AR23="",คะแนน1!AU23,คะแนน1!AR23))</f>
        <v>4</v>
      </c>
      <c r="J23" s="63">
        <f>คิดวิเคราะห์!AA22</f>
        <v>100</v>
      </c>
      <c r="K23" s="63" t="str">
        <f>คิดวิเคราะห์!AC22</f>
        <v>ดีเยี่ยม</v>
      </c>
      <c r="L23" s="52">
        <f>IF(คุณลักษณะรายข้อ!K21="","",คุณลักษณะรายข้อ!K21)</f>
        <v>100</v>
      </c>
      <c r="M23" s="52">
        <f>IF(คุณลักษณะรายข้อ!P21="","",คุณลักษณะรายข้อ!P21)</f>
        <v>100</v>
      </c>
      <c r="N23" s="62">
        <f>IF(คุณลักษณะรายข้อ!T21="","",คุณลักษณะรายข้อ!T21)</f>
        <v>100</v>
      </c>
      <c r="O23" s="52">
        <f>IF(คุณลักษณะรายข้อ!Y21="","",คุณลักษณะรายข้อ!Y21)</f>
        <v>100</v>
      </c>
      <c r="P23" s="52">
        <f>IF(คุณลักษณะรายข้อ!AD21="","",คุณลักษณะรายข้อ!AD21)</f>
        <v>100</v>
      </c>
      <c r="Q23" s="52">
        <f>IF(คุณลักษณะรายข้อ!AI21="","",คุณลักษณะรายข้อ!AI21)</f>
        <v>100</v>
      </c>
      <c r="R23" s="52">
        <f>IF(คุณลักษณะรายข้อ!AO21="","",คุณลักษณะรายข้อ!AO21)</f>
        <v>100</v>
      </c>
      <c r="S23" s="52">
        <f>IF(คุณลักษณะรายข้อ!AT21="","",คุณลักษณะรายข้อ!AT21)</f>
        <v>100</v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>
        <f>คุณลักษณะ!AC21</f>
        <v>100</v>
      </c>
      <c r="W23" s="63" t="str">
        <f>คุณลักษณะ!AE21</f>
        <v>ดีเยี่ยม</v>
      </c>
      <c r="X23" s="52">
        <f>สมรรถนะรายด้าน!K21</f>
        <v>100</v>
      </c>
      <c r="Y23" s="52">
        <f>สมรรถนะรายด้าน!P21</f>
        <v>100</v>
      </c>
      <c r="Z23" s="62">
        <f>สมรรถนะรายด้าน!U21</f>
        <v>100</v>
      </c>
      <c r="AA23" s="52">
        <f>สมรรถนะรายด้าน!AD21</f>
        <v>100</v>
      </c>
      <c r="AB23" s="52">
        <f>สมรรถนะรายด้าน!AI21</f>
        <v>100</v>
      </c>
      <c r="AC23" s="52">
        <f>สมรรถนะรายด้าน!AL21</f>
        <v>100</v>
      </c>
      <c r="AD23" s="52" t="str">
        <f>สมรรถนะรายด้าน!AN21</f>
        <v>ดีเยี่ยม</v>
      </c>
      <c r="AE23" s="52">
        <f>คะแนนตัวชี้วัด!JE22</f>
        <v>9</v>
      </c>
      <c r="AF23" s="68">
        <f>คะแนนตัวชี้วัด!JF22</f>
        <v>100</v>
      </c>
      <c r="AG23" s="68" t="str">
        <f>คะแนนตัวชี้วัด!JG22</f>
        <v>ผ่าน</v>
      </c>
      <c r="AH23" s="74">
        <f>IF(สรุปตัดสินผลการเรียน!F23="","",สรุปตัดสินผลการเรียน!F23)</f>
        <v>97.5</v>
      </c>
      <c r="AI23" s="75" t="str">
        <f>IF(สรุปตัดสินผลการเรียน!R23="","",สรุปตัดสินผลการเรียน!R23)</f>
        <v>ผ่าน</v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>
      <c r="B24" s="49">
        <f>นักเรียน!M22</f>
        <v>17</v>
      </c>
      <c r="C24" s="53" t="str">
        <f>IF(นักเรียน!C22="","",นักเรียน!C22)</f>
        <v>655</v>
      </c>
      <c r="D24" s="54" t="str">
        <f>IF(นักเรียน!E22="","",นักเรียน!E22)</f>
        <v>เด็กชายจักรภัทร  เสนาฤทธิ์</v>
      </c>
      <c r="E24" s="53">
        <f>IF(คะแนน1!AD24="","",คะแนน1!AD24)</f>
        <v>40</v>
      </c>
      <c r="F24" s="53" t="str">
        <f>IF(คะแนน1!AH24="","",คะแนน1!AH24)</f>
        <v/>
      </c>
      <c r="G24" s="49">
        <f>IF(คะแนน1!AP24="","",คะแนน1!AP24)</f>
        <v>10</v>
      </c>
      <c r="H24" s="52">
        <f>IF(คะแนน1!AQ24="","",คะแนน1!AQ24)</f>
        <v>50</v>
      </c>
      <c r="I24" s="52" t="str">
        <f>IF(AND(คะแนน1!AR24="",คะแนน1!AU24=""),"",IF(คะแนน1!AR24="",คะแนน1!AU24,คะแนน1!AR24))</f>
        <v>1</v>
      </c>
      <c r="J24" s="63">
        <f>คิดวิเคราะห์!AA23</f>
        <v>50</v>
      </c>
      <c r="K24" s="63" t="str">
        <f>คิดวิเคราะห์!AC23</f>
        <v>ผ่าน</v>
      </c>
      <c r="L24" s="52">
        <f>IF(คุณลักษณะรายข้อ!K22="","",คุณลักษณะรายข้อ!K22)</f>
        <v>100</v>
      </c>
      <c r="M24" s="52">
        <f>IF(คุณลักษณะรายข้อ!P22="","",คุณลักษณะรายข้อ!P22)</f>
        <v>100</v>
      </c>
      <c r="N24" s="62">
        <f>IF(คุณลักษณะรายข้อ!T22="","",คุณลักษณะรายข้อ!T22)</f>
        <v>100</v>
      </c>
      <c r="O24" s="52">
        <f>IF(คุณลักษณะรายข้อ!Y22="","",คุณลักษณะรายข้อ!Y22)</f>
        <v>100</v>
      </c>
      <c r="P24" s="52">
        <f>IF(คุณลักษณะรายข้อ!AD22="","",คุณลักษณะรายข้อ!AD22)</f>
        <v>100</v>
      </c>
      <c r="Q24" s="52">
        <f>IF(คุณลักษณะรายข้อ!AI22="","",คุณลักษณะรายข้อ!AI22)</f>
        <v>100</v>
      </c>
      <c r="R24" s="52">
        <f>IF(คุณลักษณะรายข้อ!AO22="","",คุณลักษณะรายข้อ!AO22)</f>
        <v>100</v>
      </c>
      <c r="S24" s="52">
        <f>IF(คุณลักษณะรายข้อ!AT22="","",คุณลักษณะรายข้อ!AT22)</f>
        <v>100</v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>
        <f>คุณลักษณะ!AC22</f>
        <v>100</v>
      </c>
      <c r="W24" s="63" t="str">
        <f>คุณลักษณะ!AE22</f>
        <v>ดีเยี่ยม</v>
      </c>
      <c r="X24" s="52">
        <f>สมรรถนะรายด้าน!K22</f>
        <v>83</v>
      </c>
      <c r="Y24" s="52">
        <f>สมรรถนะรายด้าน!P22</f>
        <v>83</v>
      </c>
      <c r="Z24" s="62">
        <f>สมรรถนะรายด้าน!U22</f>
        <v>83</v>
      </c>
      <c r="AA24" s="52">
        <f>สมรรถนะรายด้าน!AD22</f>
        <v>83</v>
      </c>
      <c r="AB24" s="52">
        <f>สมรรถนะรายด้าน!AI22</f>
        <v>83</v>
      </c>
      <c r="AC24" s="52">
        <f>สมรรถนะรายด้าน!AL22</f>
        <v>83</v>
      </c>
      <c r="AD24" s="52" t="str">
        <f>สมรรถนะรายด้าน!AN22</f>
        <v>ดีเยี่ยม</v>
      </c>
      <c r="AE24" s="52">
        <f>คะแนนตัวชี้วัด!JE23</f>
        <v>0</v>
      </c>
      <c r="AF24" s="68">
        <f>คะแนนตัวชี้วัด!JF23</f>
        <v>0</v>
      </c>
      <c r="AG24" s="68" t="str">
        <f>คะแนนตัวชี้วัด!JG23</f>
        <v>ไม่ผ่าน</v>
      </c>
      <c r="AH24" s="74">
        <f>IF(สรุปตัดสินผลการเรียน!F24="","",สรุปตัดสินผลการเรียน!F24)</f>
        <v>95</v>
      </c>
      <c r="AI24" s="75" t="str">
        <f>IF(สรุปตัดสินผลการเรียน!R24="","",สรุปตัดสินผลการเรียน!R24)</f>
        <v>ไม่ผ่าน</v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>
      <c r="B25" s="49">
        <f>นักเรียน!M23</f>
        <v>18</v>
      </c>
      <c r="C25" s="53" t="str">
        <f>IF(นักเรียน!C23="","",นักเรียน!C23)</f>
        <v>656</v>
      </c>
      <c r="D25" s="54" t="str">
        <f>IF(นักเรียน!E23="","",นักเรียน!E23)</f>
        <v>เด็กชายธนวัต  มีศิลป์</v>
      </c>
      <c r="E25" s="53">
        <f>IF(คะแนน1!AD25="","",คะแนน1!AD25)</f>
        <v>58</v>
      </c>
      <c r="F25" s="53" t="str">
        <f>IF(คะแนน1!AH25="","",คะแนน1!AH25)</f>
        <v/>
      </c>
      <c r="G25" s="49">
        <f>IF(คะแนน1!AP25="","",คะแนน1!AP25)</f>
        <v>13</v>
      </c>
      <c r="H25" s="52">
        <f>IF(คะแนน1!AQ25="","",คะแนน1!AQ25)</f>
        <v>71</v>
      </c>
      <c r="I25" s="52" t="str">
        <f>IF(AND(คะแนน1!AR25="",คะแนน1!AU25=""),"",IF(คะแนน1!AR25="",คะแนน1!AU25,คะแนน1!AR25))</f>
        <v>3</v>
      </c>
      <c r="J25" s="63">
        <f>คิดวิเคราะห์!AA24</f>
        <v>83</v>
      </c>
      <c r="K25" s="63" t="str">
        <f>คิดวิเคราะห์!AC24</f>
        <v>ดีเยี่ยม</v>
      </c>
      <c r="L25" s="52">
        <f>IF(คุณลักษณะรายข้อ!K23="","",คุณลักษณะรายข้อ!K23)</f>
        <v>100</v>
      </c>
      <c r="M25" s="52">
        <f>IF(คุณลักษณะรายข้อ!P23="","",คุณลักษณะรายข้อ!P23)</f>
        <v>100</v>
      </c>
      <c r="N25" s="62">
        <f>IF(คุณลักษณะรายข้อ!T23="","",คุณลักษณะรายข้อ!T23)</f>
        <v>100</v>
      </c>
      <c r="O25" s="52">
        <f>IF(คุณลักษณะรายข้อ!Y23="","",คุณลักษณะรายข้อ!Y23)</f>
        <v>100</v>
      </c>
      <c r="P25" s="52">
        <f>IF(คุณลักษณะรายข้อ!AD23="","",คุณลักษณะรายข้อ!AD23)</f>
        <v>100</v>
      </c>
      <c r="Q25" s="52">
        <f>IF(คุณลักษณะรายข้อ!AI23="","",คุณลักษณะรายข้อ!AI23)</f>
        <v>100</v>
      </c>
      <c r="R25" s="52">
        <f>IF(คุณลักษณะรายข้อ!AO23="","",คุณลักษณะรายข้อ!AO23)</f>
        <v>100</v>
      </c>
      <c r="S25" s="52">
        <f>IF(คุณลักษณะรายข้อ!AT23="","",คุณลักษณะรายข้อ!AT23)</f>
        <v>100</v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>
        <f>คุณลักษณะ!AC23</f>
        <v>100</v>
      </c>
      <c r="W25" s="63" t="str">
        <f>คุณลักษณะ!AE23</f>
        <v>ดีเยี่ยม</v>
      </c>
      <c r="X25" s="52">
        <f>สมรรถนะรายด้าน!K23</f>
        <v>83</v>
      </c>
      <c r="Y25" s="52">
        <f>สมรรถนะรายด้าน!P23</f>
        <v>83</v>
      </c>
      <c r="Z25" s="62">
        <f>สมรรถนะรายด้าน!U23</f>
        <v>83</v>
      </c>
      <c r="AA25" s="52">
        <f>สมรรถนะรายด้าน!AD23</f>
        <v>83</v>
      </c>
      <c r="AB25" s="52">
        <f>สมรรถนะรายด้าน!AI23</f>
        <v>83</v>
      </c>
      <c r="AC25" s="52">
        <f>สมรรถนะรายด้าน!AL23</f>
        <v>83</v>
      </c>
      <c r="AD25" s="52" t="str">
        <f>สมรรถนะรายด้าน!AN23</f>
        <v>ดีเยี่ยม</v>
      </c>
      <c r="AE25" s="52">
        <f>คะแนนตัวชี้วัด!JE24</f>
        <v>9</v>
      </c>
      <c r="AF25" s="68">
        <f>คะแนนตัวชี้วัด!JF24</f>
        <v>100</v>
      </c>
      <c r="AG25" s="68" t="str">
        <f>คะแนนตัวชี้วัด!JG24</f>
        <v>ผ่าน</v>
      </c>
      <c r="AH25" s="74">
        <f>IF(สรุปตัดสินผลการเรียน!F25="","",สรุปตัดสินผลการเรียน!F25)</f>
        <v>100</v>
      </c>
      <c r="AI25" s="75" t="str">
        <f>IF(สรุปตัดสินผลการเรียน!R25="","",สรุปตัดสินผลการเรียน!R25)</f>
        <v>ผ่าน</v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>
      <c r="B26" s="49">
        <f>นักเรียน!M24</f>
        <v>19</v>
      </c>
      <c r="C26" s="53" t="str">
        <f>IF(นักเรียน!C24="","",นักเรียน!C24)</f>
        <v>627</v>
      </c>
      <c r="D26" s="54" t="str">
        <f>IF(นักเรียน!E24="","",นักเรียน!E24)</f>
        <v>เด็กชายธนบูรณ์  พุทธชัย</v>
      </c>
      <c r="E26" s="53">
        <f>IF(คะแนน1!AD26="","",คะแนน1!AD26)</f>
        <v>49</v>
      </c>
      <c r="F26" s="53" t="str">
        <f>IF(คะแนน1!AH26="","",คะแนน1!AH26)</f>
        <v/>
      </c>
      <c r="G26" s="49">
        <f>IF(คะแนน1!AP26="","",คะแนน1!AP26)</f>
        <v>10</v>
      </c>
      <c r="H26" s="52">
        <f>IF(คะแนน1!AQ26="","",คะแนน1!AQ26)</f>
        <v>59</v>
      </c>
      <c r="I26" s="52" t="str">
        <f>IF(AND(คะแนน1!AR26="",คะแนน1!AU26=""),"",IF(คะแนน1!AR26="",คะแนน1!AU26,คะแนน1!AR26))</f>
        <v>1.5</v>
      </c>
      <c r="J26" s="63">
        <f>คิดวิเคราะห์!AA25</f>
        <v>73</v>
      </c>
      <c r="K26" s="63" t="str">
        <f>คิดวิเคราะห์!AC25</f>
        <v>ดี</v>
      </c>
      <c r="L26" s="52">
        <f>IF(คุณลักษณะรายข้อ!K24="","",คุณลักษณะรายข้อ!K24)</f>
        <v>100</v>
      </c>
      <c r="M26" s="52">
        <f>IF(คุณลักษณะรายข้อ!P24="","",คุณลักษณะรายข้อ!P24)</f>
        <v>100</v>
      </c>
      <c r="N26" s="62">
        <f>IF(คุณลักษณะรายข้อ!T24="","",คุณลักษณะรายข้อ!T24)</f>
        <v>100</v>
      </c>
      <c r="O26" s="52">
        <f>IF(คุณลักษณะรายข้อ!Y24="","",คุณลักษณะรายข้อ!Y24)</f>
        <v>100</v>
      </c>
      <c r="P26" s="52">
        <f>IF(คุณลักษณะรายข้อ!AD24="","",คุณลักษณะรายข้อ!AD24)</f>
        <v>100</v>
      </c>
      <c r="Q26" s="52">
        <f>IF(คุณลักษณะรายข้อ!AI24="","",คุณลักษณะรายข้อ!AI24)</f>
        <v>100</v>
      </c>
      <c r="R26" s="52">
        <f>IF(คุณลักษณะรายข้อ!AO24="","",คุณลักษณะรายข้อ!AO24)</f>
        <v>100</v>
      </c>
      <c r="S26" s="52">
        <f>IF(คุณลักษณะรายข้อ!AT24="","",คุณลักษณะรายข้อ!AT24)</f>
        <v>100</v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>
        <f>คุณลักษณะ!AC24</f>
        <v>100</v>
      </c>
      <c r="W26" s="63" t="str">
        <f>คุณลักษณะ!AE24</f>
        <v>ดีเยี่ยม</v>
      </c>
      <c r="X26" s="52">
        <f>สมรรถนะรายด้าน!K24</f>
        <v>83</v>
      </c>
      <c r="Y26" s="52">
        <f>สมรรถนะรายด้าน!P24</f>
        <v>83</v>
      </c>
      <c r="Z26" s="62">
        <f>สมรรถนะรายด้าน!U24</f>
        <v>83</v>
      </c>
      <c r="AA26" s="52">
        <f>สมรรถนะรายด้าน!AD24</f>
        <v>83</v>
      </c>
      <c r="AB26" s="52">
        <f>สมรรถนะรายด้าน!AI24</f>
        <v>83</v>
      </c>
      <c r="AC26" s="52">
        <f>สมรรถนะรายด้าน!AL24</f>
        <v>83</v>
      </c>
      <c r="AD26" s="52" t="str">
        <f>สมรรถนะรายด้าน!AN24</f>
        <v>ดีเยี่ยม</v>
      </c>
      <c r="AE26" s="52">
        <f>คะแนนตัวชี้วัด!JE25</f>
        <v>2</v>
      </c>
      <c r="AF26" s="68">
        <f>คะแนนตัวชี้วัด!JF25</f>
        <v>22.22</v>
      </c>
      <c r="AG26" s="68" t="str">
        <f>คะแนนตัวชี้วัด!JG25</f>
        <v>ไม่ผ่าน</v>
      </c>
      <c r="AH26" s="74">
        <f>IF(สรุปตัดสินผลการเรียน!F26="","",สรุปตัดสินผลการเรียน!F26)</f>
        <v>95</v>
      </c>
      <c r="AI26" s="75" t="str">
        <f>IF(สรุปตัดสินผลการเรียน!R26="","",สรุปตัดสินผลการเรียน!R26)</f>
        <v>ไม่ผ่าน</v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>
      <c r="B27" s="49">
        <f>นักเรียน!M25</f>
        <v>20</v>
      </c>
      <c r="C27" s="53" t="str">
        <f>IF(นักเรียน!C25="","",นักเรียน!C25)</f>
        <v>628</v>
      </c>
      <c r="D27" s="54" t="str">
        <f>IF(นักเรียน!E25="","",นักเรียน!E25)</f>
        <v>เด็กหญิงณัฐชา  มาตรรักษ์</v>
      </c>
      <c r="E27" s="53">
        <f>IF(คะแนน1!AD27="","",คะแนน1!AD27)</f>
        <v>65</v>
      </c>
      <c r="F27" s="53" t="str">
        <f>IF(คะแนน1!AH27="","",คะแนน1!AH27)</f>
        <v/>
      </c>
      <c r="G27" s="49">
        <f>IF(คะแนน1!AP27="","",คะแนน1!AP27)</f>
        <v>15</v>
      </c>
      <c r="H27" s="52">
        <f>IF(คะแนน1!AQ27="","",คะแนน1!AQ27)</f>
        <v>80</v>
      </c>
      <c r="I27" s="52" t="str">
        <f>IF(AND(คะแนน1!AR27="",คะแนน1!AU27=""),"",IF(คะแนน1!AR27="",คะแนน1!AU27,คะแนน1!AR27))</f>
        <v>4</v>
      </c>
      <c r="J27" s="63">
        <f>คิดวิเคราะห์!AA26</f>
        <v>80</v>
      </c>
      <c r="K27" s="63" t="str">
        <f>คิดวิเคราะห์!AC26</f>
        <v>ดีเยี่ยม</v>
      </c>
      <c r="L27" s="52">
        <f>IF(คุณลักษณะรายข้อ!K25="","",คุณลักษณะรายข้อ!K25)</f>
        <v>100</v>
      </c>
      <c r="M27" s="52">
        <f>IF(คุณลักษณะรายข้อ!P25="","",คุณลักษณะรายข้อ!P25)</f>
        <v>100</v>
      </c>
      <c r="N27" s="62">
        <f>IF(คุณลักษณะรายข้อ!T25="","",คุณลักษณะรายข้อ!T25)</f>
        <v>100</v>
      </c>
      <c r="O27" s="52">
        <f>IF(คุณลักษณะรายข้อ!Y25="","",คุณลักษณะรายข้อ!Y25)</f>
        <v>100</v>
      </c>
      <c r="P27" s="52">
        <f>IF(คุณลักษณะรายข้อ!AD25="","",คุณลักษณะรายข้อ!AD25)</f>
        <v>100</v>
      </c>
      <c r="Q27" s="52">
        <f>IF(คุณลักษณะรายข้อ!AI25="","",คุณลักษณะรายข้อ!AI25)</f>
        <v>100</v>
      </c>
      <c r="R27" s="52">
        <f>IF(คุณลักษณะรายข้อ!AO25="","",คุณลักษณะรายข้อ!AO25)</f>
        <v>100</v>
      </c>
      <c r="S27" s="52">
        <f>IF(คุณลักษณะรายข้อ!AT25="","",คุณลักษณะรายข้อ!AT25)</f>
        <v>100</v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>
        <f>คุณลักษณะ!AC25</f>
        <v>100</v>
      </c>
      <c r="W27" s="63" t="str">
        <f>คุณลักษณะ!AE25</f>
        <v>ดีเยี่ยม</v>
      </c>
      <c r="X27" s="52">
        <f>สมรรถนะรายด้าน!K25</f>
        <v>83</v>
      </c>
      <c r="Y27" s="52">
        <f>สมรรถนะรายด้าน!P25</f>
        <v>83</v>
      </c>
      <c r="Z27" s="62">
        <f>สมรรถนะรายด้าน!U25</f>
        <v>83</v>
      </c>
      <c r="AA27" s="52">
        <f>สมรรถนะรายด้าน!AD25</f>
        <v>83</v>
      </c>
      <c r="AB27" s="52">
        <f>สมรรถนะรายด้าน!AI25</f>
        <v>83</v>
      </c>
      <c r="AC27" s="52">
        <f>สมรรถนะรายด้าน!AL25</f>
        <v>83</v>
      </c>
      <c r="AD27" s="52" t="str">
        <f>สมรรถนะรายด้าน!AN25</f>
        <v>ดีเยี่ยม</v>
      </c>
      <c r="AE27" s="52">
        <f>คะแนนตัวชี้วัด!JE26</f>
        <v>9</v>
      </c>
      <c r="AF27" s="68">
        <f>คะแนนตัวชี้วัด!JF26</f>
        <v>100</v>
      </c>
      <c r="AG27" s="68" t="str">
        <f>คะแนนตัวชี้วัด!JG26</f>
        <v>ผ่าน</v>
      </c>
      <c r="AH27" s="74">
        <f>IF(สรุปตัดสินผลการเรียน!F27="","",สรุปตัดสินผลการเรียน!F27)</f>
        <v>97.5</v>
      </c>
      <c r="AI27" s="75" t="str">
        <f>IF(สรุปตัดสินผลการเรียน!R27="","",สรุปตัดสินผลการเรียน!R27)</f>
        <v>ผ่าน</v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>
      <c r="B28" s="49" t="str">
        <f>นักเรียน!M26</f>
        <v/>
      </c>
      <c r="C28" s="53" t="str">
        <f>IF(นักเรียน!C26="","",นักเรียน!C26)</f>
        <v/>
      </c>
      <c r="D28" s="54" t="str">
        <f>IF(นักเรียน!E26="","",นักเรียน!E26)</f>
        <v/>
      </c>
      <c r="E28" s="53" t="str">
        <f>IF(คะแนน1!AD28="","",คะแนน1!AD28)</f>
        <v/>
      </c>
      <c r="F28" s="53" t="str">
        <f>IF(คะแนน1!AH28="","",คะแนน1!AH28)</f>
        <v/>
      </c>
      <c r="G28" s="49" t="str">
        <f>IF(คะแนน1!AP28="","",คะแนน1!AP28)</f>
        <v/>
      </c>
      <c r="H28" s="52" t="str">
        <f>IF(คะแนน1!AQ28="","",คะแนน1!AQ28)</f>
        <v/>
      </c>
      <c r="I28" s="52" t="str">
        <f>IF(AND(คะแนน1!AR28="",คะแนน1!AU28=""),"",IF(คะแนน1!AR28="",คะแนน1!AU28,คะแนน1!AR28))</f>
        <v/>
      </c>
      <c r="J28" s="63" t="str">
        <f>คิดวิเคราะห์!AA27</f>
        <v/>
      </c>
      <c r="K28" s="63" t="str">
        <f>คิดวิเคราะห์!AC27</f>
        <v/>
      </c>
      <c r="L28" s="52" t="str">
        <f>IF(คุณลักษณะรายข้อ!K26="","",คุณลักษณะรายข้อ!K26)</f>
        <v/>
      </c>
      <c r="M28" s="52" t="str">
        <f>IF(คุณลักษณะรายข้อ!P26="","",คุณลักษณะรายข้อ!P26)</f>
        <v/>
      </c>
      <c r="N28" s="62" t="str">
        <f>IF(คุณลักษณะรายข้อ!T26="","",คุณลักษณะรายข้อ!T26)</f>
        <v/>
      </c>
      <c r="O28" s="52" t="str">
        <f>IF(คุณลักษณะรายข้อ!Y26="","",คุณลักษณะรายข้อ!Y26)</f>
        <v/>
      </c>
      <c r="P28" s="52" t="str">
        <f>IF(คุณลักษณะรายข้อ!AD26="","",คุณลักษณะรายข้อ!AD26)</f>
        <v/>
      </c>
      <c r="Q28" s="52" t="str">
        <f>IF(คุณลักษณะรายข้อ!AI26="","",คุณลักษณะรายข้อ!AI26)</f>
        <v/>
      </c>
      <c r="R28" s="52" t="str">
        <f>IF(คุณลักษณะรายข้อ!AO26="","",คุณลักษณะรายข้อ!AO26)</f>
        <v/>
      </c>
      <c r="S28" s="52" t="str">
        <f>IF(คุณลักษณะรายข้อ!AT26="","",คุณลักษณะรายข้อ!AT26)</f>
        <v/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 t="str">
        <f>คุณลักษณะ!AC26</f>
        <v/>
      </c>
      <c r="W28" s="63" t="str">
        <f>คุณลักษณะ!AE26</f>
        <v/>
      </c>
      <c r="X28" s="52" t="str">
        <f>สมรรถนะรายด้าน!K26</f>
        <v/>
      </c>
      <c r="Y28" s="52" t="str">
        <f>สมรรถนะรายด้าน!P26</f>
        <v/>
      </c>
      <c r="Z28" s="62" t="str">
        <f>สมรรถนะรายด้าน!U26</f>
        <v/>
      </c>
      <c r="AA28" s="52" t="str">
        <f>สมรรถนะรายด้าน!AD26</f>
        <v/>
      </c>
      <c r="AB28" s="52" t="str">
        <f>สมรรถนะรายด้าน!AI26</f>
        <v/>
      </c>
      <c r="AC28" s="52" t="str">
        <f>สมรรถนะรายด้าน!AL26</f>
        <v/>
      </c>
      <c r="AD28" s="52" t="str">
        <f>สมรรถนะรายด้าน!AN26</f>
        <v/>
      </c>
      <c r="AE28" s="52" t="str">
        <f>คะแนนตัวชี้วัด!JE27</f>
        <v/>
      </c>
      <c r="AF28" s="68" t="str">
        <f>คะแนนตัวชี้วัด!JF27</f>
        <v/>
      </c>
      <c r="AG28" s="68" t="str">
        <f>คะแนนตัวชี้วัด!JG27</f>
        <v/>
      </c>
      <c r="AH28" s="74" t="str">
        <f>IF(สรุปตัดสินผลการเรียน!F28="","",สรุปตัดสินผลการเรียน!F28)</f>
        <v/>
      </c>
      <c r="AI28" s="75" t="str">
        <f>IF(สรุปตัดสินผลการเรียน!R28="","",สรุปตัดสินผลการเรียน!R28)</f>
        <v/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>
      <c r="B29" s="49" t="str">
        <f>นักเรียน!M27</f>
        <v/>
      </c>
      <c r="C29" s="53" t="str">
        <f>IF(นักเรียน!C27="","",นักเรียน!C27)</f>
        <v/>
      </c>
      <c r="D29" s="54" t="str">
        <f>IF(นักเรียน!E27="","",นักเรียน!E27)</f>
        <v/>
      </c>
      <c r="E29" s="53" t="str">
        <f>IF(คะแนน1!AD29="","",คะแนน1!AD29)</f>
        <v/>
      </c>
      <c r="F29" s="53" t="str">
        <f>IF(คะแนน1!AH29="","",คะแนน1!AH29)</f>
        <v/>
      </c>
      <c r="G29" s="49" t="str">
        <f>IF(คะแนน1!AP29="","",คะแนน1!AP29)</f>
        <v/>
      </c>
      <c r="H29" s="52" t="str">
        <f>IF(คะแนน1!AQ29="","",คะแนน1!AQ29)</f>
        <v/>
      </c>
      <c r="I29" s="52" t="str">
        <f>IF(AND(คะแนน1!AR29="",คะแนน1!AU29=""),"",IF(คะแนน1!AR29="",คะแนน1!AU29,คะแนน1!AR29))</f>
        <v/>
      </c>
      <c r="J29" s="63" t="str">
        <f>คิดวิเคราะห์!AA28</f>
        <v/>
      </c>
      <c r="K29" s="63" t="str">
        <f>คิดวิเคราะห์!AC28</f>
        <v/>
      </c>
      <c r="L29" s="52" t="str">
        <f>IF(คุณลักษณะรายข้อ!K27="","",คุณลักษณะรายข้อ!K27)</f>
        <v/>
      </c>
      <c r="M29" s="52" t="str">
        <f>IF(คุณลักษณะรายข้อ!P27="","",คุณลักษณะรายข้อ!P27)</f>
        <v/>
      </c>
      <c r="N29" s="62" t="str">
        <f>IF(คุณลักษณะรายข้อ!T27="","",คุณลักษณะรายข้อ!T27)</f>
        <v/>
      </c>
      <c r="O29" s="52" t="str">
        <f>IF(คุณลักษณะรายข้อ!Y27="","",คุณลักษณะรายข้อ!Y27)</f>
        <v/>
      </c>
      <c r="P29" s="52" t="str">
        <f>IF(คุณลักษณะรายข้อ!AD27="","",คุณลักษณะรายข้อ!AD27)</f>
        <v/>
      </c>
      <c r="Q29" s="52" t="str">
        <f>IF(คุณลักษณะรายข้อ!AI27="","",คุณลักษณะรายข้อ!AI27)</f>
        <v/>
      </c>
      <c r="R29" s="52" t="str">
        <f>IF(คุณลักษณะรายข้อ!AO27="","",คุณลักษณะรายข้อ!AO27)</f>
        <v/>
      </c>
      <c r="S29" s="52" t="str">
        <f>IF(คุณลักษณะรายข้อ!AT27="","",คุณลักษณะรายข้อ!AT27)</f>
        <v/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 t="str">
        <f>คุณลักษณะ!AC27</f>
        <v/>
      </c>
      <c r="W29" s="63" t="str">
        <f>คุณลักษณะ!AE27</f>
        <v/>
      </c>
      <c r="X29" s="52" t="str">
        <f>สมรรถนะรายด้าน!K27</f>
        <v/>
      </c>
      <c r="Y29" s="52" t="str">
        <f>สมรรถนะรายด้าน!P27</f>
        <v/>
      </c>
      <c r="Z29" s="62" t="str">
        <f>สมรรถนะรายด้าน!U27</f>
        <v/>
      </c>
      <c r="AA29" s="52" t="str">
        <f>สมรรถนะรายด้าน!AD27</f>
        <v/>
      </c>
      <c r="AB29" s="52" t="str">
        <f>สมรรถนะรายด้าน!AI27</f>
        <v/>
      </c>
      <c r="AC29" s="52" t="str">
        <f>สมรรถนะรายด้าน!AL27</f>
        <v/>
      </c>
      <c r="AD29" s="52" t="str">
        <f>สมรรถนะรายด้าน!AN27</f>
        <v/>
      </c>
      <c r="AE29" s="52" t="str">
        <f>คะแนนตัวชี้วัด!JE28</f>
        <v/>
      </c>
      <c r="AF29" s="68" t="str">
        <f>คะแนนตัวชี้วัด!JF28</f>
        <v/>
      </c>
      <c r="AG29" s="68" t="str">
        <f>คะแนนตัวชี้วัด!JG28</f>
        <v/>
      </c>
      <c r="AH29" s="74" t="str">
        <f>IF(สรุปตัดสินผลการเรียน!F29="","",สรุปตัดสินผลการเรียน!F29)</f>
        <v/>
      </c>
      <c r="AI29" s="75" t="str">
        <f>IF(สรุปตัดสินผลการเรียน!R29="","",สรุปตัดสินผลการเรียน!R29)</f>
        <v/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>
      <c r="B30" s="49" t="str">
        <f>นักเรียน!M28</f>
        <v/>
      </c>
      <c r="C30" s="53" t="str">
        <f>IF(นักเรียน!C28="","",นักเรียน!C28)</f>
        <v/>
      </c>
      <c r="D30" s="54" t="str">
        <f>IF(นักเรียน!E28="","",นักเรียน!E28)</f>
        <v/>
      </c>
      <c r="E30" s="53" t="str">
        <f>IF(คะแนน1!AD30="","",คะแนน1!AD30)</f>
        <v/>
      </c>
      <c r="F30" s="53" t="str">
        <f>IF(คะแนน1!AH30="","",คะแนน1!AH30)</f>
        <v/>
      </c>
      <c r="G30" s="49" t="str">
        <f>IF(คะแนน1!AP30="","",คะแนน1!AP30)</f>
        <v/>
      </c>
      <c r="H30" s="52" t="str">
        <f>IF(คะแนน1!AQ30="","",คะแนน1!AQ30)</f>
        <v/>
      </c>
      <c r="I30" s="52" t="str">
        <f>IF(AND(คะแนน1!AR30="",คะแนน1!AU30=""),"",IF(คะแนน1!AR30="",คะแนน1!AU30,คะแนน1!AR30))</f>
        <v/>
      </c>
      <c r="J30" s="63" t="str">
        <f>คิดวิเคราะห์!AA29</f>
        <v/>
      </c>
      <c r="K30" s="63" t="str">
        <f>คิดวิเคราะห์!AC29</f>
        <v/>
      </c>
      <c r="L30" s="52" t="str">
        <f>IF(คุณลักษณะรายข้อ!K28="","",คุณลักษณะรายข้อ!K28)</f>
        <v/>
      </c>
      <c r="M30" s="52" t="str">
        <f>IF(คุณลักษณะรายข้อ!P28="","",คุณลักษณะรายข้อ!P28)</f>
        <v/>
      </c>
      <c r="N30" s="62" t="str">
        <f>IF(คุณลักษณะรายข้อ!T28="","",คุณลักษณะรายข้อ!T28)</f>
        <v/>
      </c>
      <c r="O30" s="52" t="str">
        <f>IF(คุณลักษณะรายข้อ!Y28="","",คุณลักษณะรายข้อ!Y28)</f>
        <v/>
      </c>
      <c r="P30" s="52" t="str">
        <f>IF(คุณลักษณะรายข้อ!AD28="","",คุณลักษณะรายข้อ!AD28)</f>
        <v/>
      </c>
      <c r="Q30" s="52" t="str">
        <f>IF(คุณลักษณะรายข้อ!AI28="","",คุณลักษณะรายข้อ!AI28)</f>
        <v/>
      </c>
      <c r="R30" s="52" t="str">
        <f>IF(คุณลักษณะรายข้อ!AO28="","",คุณลักษณะรายข้อ!AO28)</f>
        <v/>
      </c>
      <c r="S30" s="52" t="str">
        <f>IF(คุณลักษณะรายข้อ!AT28="","",คุณลักษณะรายข้อ!AT28)</f>
        <v/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 t="str">
        <f>คุณลักษณะ!AC28</f>
        <v/>
      </c>
      <c r="W30" s="63" t="str">
        <f>คุณลักษณะ!AE28</f>
        <v/>
      </c>
      <c r="X30" s="52" t="str">
        <f>สมรรถนะรายด้าน!K28</f>
        <v/>
      </c>
      <c r="Y30" s="52" t="str">
        <f>สมรรถนะรายด้าน!P28</f>
        <v/>
      </c>
      <c r="Z30" s="62" t="str">
        <f>สมรรถนะรายด้าน!U28</f>
        <v/>
      </c>
      <c r="AA30" s="52" t="str">
        <f>สมรรถนะรายด้าน!AD28</f>
        <v/>
      </c>
      <c r="AB30" s="52" t="str">
        <f>สมรรถนะรายด้าน!AI28</f>
        <v/>
      </c>
      <c r="AC30" s="52" t="str">
        <f>สมรรถนะรายด้าน!AL28</f>
        <v/>
      </c>
      <c r="AD30" s="52" t="str">
        <f>สมรรถนะรายด้าน!AN28</f>
        <v/>
      </c>
      <c r="AE30" s="52" t="str">
        <f>คะแนนตัวชี้วัด!JE29</f>
        <v/>
      </c>
      <c r="AF30" s="68" t="str">
        <f>คะแนนตัวชี้วัด!JF29</f>
        <v/>
      </c>
      <c r="AG30" s="68" t="str">
        <f>คะแนนตัวชี้วัด!JG29</f>
        <v/>
      </c>
      <c r="AH30" s="74" t="str">
        <f>IF(สรุปตัดสินผลการเรียน!F30="","",สรุปตัดสินผลการเรียน!F30)</f>
        <v/>
      </c>
      <c r="AI30" s="75" t="str">
        <f>IF(สรุปตัดสินผลการเรียน!R30="","",สรุปตัดสินผลการเรียน!R30)</f>
        <v/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>
      <c r="B31" s="49" t="str">
        <f>นักเรียน!M29</f>
        <v/>
      </c>
      <c r="C31" s="53" t="str">
        <f>IF(นักเรียน!C29="","",นักเรียน!C29)</f>
        <v/>
      </c>
      <c r="D31" s="54" t="str">
        <f>IF(นักเรียน!E29="","",นักเรียน!E29)</f>
        <v/>
      </c>
      <c r="E31" s="53" t="str">
        <f>IF(คะแนน1!AD31="","",คะแนน1!AD31)</f>
        <v/>
      </c>
      <c r="F31" s="53" t="str">
        <f>IF(คะแนน1!AH31="","",คะแนน1!AH31)</f>
        <v/>
      </c>
      <c r="G31" s="49" t="str">
        <f>IF(คะแนน1!AP31="","",คะแนน1!AP31)</f>
        <v/>
      </c>
      <c r="H31" s="52" t="str">
        <f>IF(คะแนน1!AQ31="","",คะแนน1!AQ31)</f>
        <v/>
      </c>
      <c r="I31" s="52" t="str">
        <f>IF(AND(คะแนน1!AR31="",คะแนน1!AU31=""),"",IF(คะแนน1!AR31="",คะแนน1!AU31,คะแนน1!AR31))</f>
        <v/>
      </c>
      <c r="J31" s="63" t="str">
        <f>คิดวิเคราะห์!AA30</f>
        <v/>
      </c>
      <c r="K31" s="63" t="str">
        <f>คิดวิเคราะห์!AC30</f>
        <v/>
      </c>
      <c r="L31" s="52" t="str">
        <f>IF(คุณลักษณะรายข้อ!K29="","",คุณลักษณะรายข้อ!K29)</f>
        <v/>
      </c>
      <c r="M31" s="52" t="str">
        <f>IF(คุณลักษณะรายข้อ!P29="","",คุณลักษณะรายข้อ!P29)</f>
        <v/>
      </c>
      <c r="N31" s="62" t="str">
        <f>IF(คุณลักษณะรายข้อ!T29="","",คุณลักษณะรายข้อ!T29)</f>
        <v/>
      </c>
      <c r="O31" s="52" t="str">
        <f>IF(คุณลักษณะรายข้อ!Y29="","",คุณลักษณะรายข้อ!Y29)</f>
        <v/>
      </c>
      <c r="P31" s="52" t="str">
        <f>IF(คุณลักษณะรายข้อ!AD29="","",คุณลักษณะรายข้อ!AD29)</f>
        <v/>
      </c>
      <c r="Q31" s="52" t="str">
        <f>IF(คุณลักษณะรายข้อ!AI29="","",คุณลักษณะรายข้อ!AI29)</f>
        <v/>
      </c>
      <c r="R31" s="52" t="str">
        <f>IF(คุณลักษณะรายข้อ!AO29="","",คุณลักษณะรายข้อ!AO29)</f>
        <v/>
      </c>
      <c r="S31" s="52" t="str">
        <f>IF(คุณลักษณะรายข้อ!AT29="","",คุณลักษณะรายข้อ!AT29)</f>
        <v/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 t="str">
        <f>คุณลักษณะ!AC29</f>
        <v/>
      </c>
      <c r="W31" s="63" t="str">
        <f>คุณลักษณะ!AE29</f>
        <v/>
      </c>
      <c r="X31" s="52" t="str">
        <f>สมรรถนะรายด้าน!K29</f>
        <v/>
      </c>
      <c r="Y31" s="52" t="str">
        <f>สมรรถนะรายด้าน!P29</f>
        <v/>
      </c>
      <c r="Z31" s="62" t="str">
        <f>สมรรถนะรายด้าน!U29</f>
        <v/>
      </c>
      <c r="AA31" s="52" t="str">
        <f>สมรรถนะรายด้าน!AD29</f>
        <v/>
      </c>
      <c r="AB31" s="52" t="str">
        <f>สมรรถนะรายด้าน!AI29</f>
        <v/>
      </c>
      <c r="AC31" s="52" t="str">
        <f>สมรรถนะรายด้าน!AL29</f>
        <v/>
      </c>
      <c r="AD31" s="52" t="str">
        <f>สมรรถนะรายด้าน!AN29</f>
        <v/>
      </c>
      <c r="AE31" s="52" t="str">
        <f>คะแนนตัวชี้วัด!JE30</f>
        <v/>
      </c>
      <c r="AF31" s="68" t="str">
        <f>คะแนนตัวชี้วัด!JF30</f>
        <v/>
      </c>
      <c r="AG31" s="68" t="str">
        <f>คะแนนตัวชี้วัด!JG30</f>
        <v/>
      </c>
      <c r="AH31" s="74" t="str">
        <f>IF(สรุปตัดสินผลการเรียน!F31="","",สรุปตัดสินผลการเรียน!F31)</f>
        <v/>
      </c>
      <c r="AI31" s="75" t="str">
        <f>IF(สรุปตัดสินผลการเรียน!R31="","",สรุปตัดสินผลการเรียน!R31)</f>
        <v/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>
      <c r="B32" s="49" t="str">
        <f>นักเรียน!M30</f>
        <v/>
      </c>
      <c r="C32" s="53" t="str">
        <f>IF(นักเรียน!C30="","",นักเรียน!C30)</f>
        <v/>
      </c>
      <c r="D32" s="54" t="str">
        <f>IF(นักเรียน!E30="","",นักเรียน!E30)</f>
        <v/>
      </c>
      <c r="E32" s="53" t="str">
        <f>IF(คะแนน1!AD32="","",คะแนน1!AD32)</f>
        <v/>
      </c>
      <c r="F32" s="53" t="str">
        <f>IF(คะแนน1!AH32="","",คะแนน1!AH32)</f>
        <v/>
      </c>
      <c r="G32" s="49" t="str">
        <f>IF(คะแนน1!AP32="","",คะแนน1!AP32)</f>
        <v/>
      </c>
      <c r="H32" s="52" t="str">
        <f>IF(คะแนน1!AQ32="","",คะแนน1!AQ32)</f>
        <v/>
      </c>
      <c r="I32" s="52" t="str">
        <f>IF(AND(คะแนน1!AR32="",คะแนน1!AU32=""),"",IF(คะแนน1!AR32="",คะแนน1!AU32,คะแนน1!AR32))</f>
        <v/>
      </c>
      <c r="J32" s="63" t="str">
        <f>คิดวิเคราะห์!AA31</f>
        <v/>
      </c>
      <c r="K32" s="63" t="str">
        <f>คิดวิเคราะห์!AC31</f>
        <v/>
      </c>
      <c r="L32" s="52" t="str">
        <f>IF(คุณลักษณะรายข้อ!K30="","",คุณลักษณะรายข้อ!K30)</f>
        <v/>
      </c>
      <c r="M32" s="52" t="str">
        <f>IF(คุณลักษณะรายข้อ!P30="","",คุณลักษณะรายข้อ!P30)</f>
        <v/>
      </c>
      <c r="N32" s="62" t="str">
        <f>IF(คุณลักษณะรายข้อ!T30="","",คุณลักษณะรายข้อ!T30)</f>
        <v/>
      </c>
      <c r="O32" s="52" t="str">
        <f>IF(คุณลักษณะรายข้อ!Y30="","",คุณลักษณะรายข้อ!Y30)</f>
        <v/>
      </c>
      <c r="P32" s="52" t="str">
        <f>IF(คุณลักษณะรายข้อ!AD30="","",คุณลักษณะรายข้อ!AD30)</f>
        <v/>
      </c>
      <c r="Q32" s="52" t="str">
        <f>IF(คุณลักษณะรายข้อ!AI30="","",คุณลักษณะรายข้อ!AI30)</f>
        <v/>
      </c>
      <c r="R32" s="52" t="str">
        <f>IF(คุณลักษณะรายข้อ!AO30="","",คุณลักษณะรายข้อ!AO30)</f>
        <v/>
      </c>
      <c r="S32" s="52" t="str">
        <f>IF(คุณลักษณะรายข้อ!AT30="","",คุณลักษณะรายข้อ!AT30)</f>
        <v/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 t="str">
        <f>คุณลักษณะ!AC30</f>
        <v/>
      </c>
      <c r="W32" s="63" t="str">
        <f>คุณลักษณะ!AE30</f>
        <v/>
      </c>
      <c r="X32" s="52" t="str">
        <f>สมรรถนะรายด้าน!K30</f>
        <v/>
      </c>
      <c r="Y32" s="52" t="str">
        <f>สมรรถนะรายด้าน!P30</f>
        <v/>
      </c>
      <c r="Z32" s="62" t="str">
        <f>สมรรถนะรายด้าน!U30</f>
        <v/>
      </c>
      <c r="AA32" s="52" t="str">
        <f>สมรรถนะรายด้าน!AD30</f>
        <v/>
      </c>
      <c r="AB32" s="52" t="str">
        <f>สมรรถนะรายด้าน!AI30</f>
        <v/>
      </c>
      <c r="AC32" s="52" t="str">
        <f>สมรรถนะรายด้าน!AL30</f>
        <v/>
      </c>
      <c r="AD32" s="52" t="str">
        <f>สมรรถนะรายด้าน!AN30</f>
        <v/>
      </c>
      <c r="AE32" s="52" t="str">
        <f>คะแนนตัวชี้วัด!JE31</f>
        <v/>
      </c>
      <c r="AF32" s="68" t="str">
        <f>คะแนนตัวชี้วัด!JF31</f>
        <v/>
      </c>
      <c r="AG32" s="68" t="str">
        <f>คะแนนตัวชี้วัด!JG31</f>
        <v/>
      </c>
      <c r="AH32" s="74" t="str">
        <f>IF(สรุปตัดสินผลการเรียน!F32="","",สรุปตัดสินผลการเรียน!F32)</f>
        <v/>
      </c>
      <c r="AI32" s="75" t="str">
        <f>IF(สรุปตัดสินผลการเรียน!R32="","",สรุปตัดสินผลการเรียน!R32)</f>
        <v/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>
      <c r="B33" s="49" t="str">
        <f>นักเรียน!M31</f>
        <v/>
      </c>
      <c r="C33" s="53" t="str">
        <f>IF(นักเรียน!C31="","",นักเรียน!C31)</f>
        <v/>
      </c>
      <c r="D33" s="54" t="str">
        <f>IF(นักเรียน!E31="","",นักเรียน!E31)</f>
        <v/>
      </c>
      <c r="E33" s="53" t="str">
        <f>IF(คะแนน1!AD33="","",คะแนน1!AD33)</f>
        <v/>
      </c>
      <c r="F33" s="53" t="str">
        <f>IF(คะแนน1!AH33="","",คะแนน1!AH33)</f>
        <v/>
      </c>
      <c r="G33" s="49" t="str">
        <f>IF(คะแนน1!AP33="","",คะแนน1!AP33)</f>
        <v/>
      </c>
      <c r="H33" s="52" t="str">
        <f>IF(คะแนน1!AQ33="","",คะแนน1!AQ33)</f>
        <v/>
      </c>
      <c r="I33" s="52" t="str">
        <f>IF(AND(คะแนน1!AR33="",คะแนน1!AU33=""),"",IF(คะแนน1!AR33="",คะแนน1!AU33,คะแนน1!AR33))</f>
        <v/>
      </c>
      <c r="J33" s="63" t="str">
        <f>คิดวิเคราะห์!AA32</f>
        <v/>
      </c>
      <c r="K33" s="63" t="str">
        <f>คิดวิเคราะห์!AC32</f>
        <v/>
      </c>
      <c r="L33" s="52" t="str">
        <f>IF(คุณลักษณะรายข้อ!K31="","",คุณลักษณะรายข้อ!K31)</f>
        <v/>
      </c>
      <c r="M33" s="52" t="str">
        <f>IF(คุณลักษณะรายข้อ!P31="","",คุณลักษณะรายข้อ!P31)</f>
        <v/>
      </c>
      <c r="N33" s="62" t="str">
        <f>IF(คุณลักษณะรายข้อ!T31="","",คุณลักษณะรายข้อ!T31)</f>
        <v/>
      </c>
      <c r="O33" s="52" t="str">
        <f>IF(คุณลักษณะรายข้อ!Y31="","",คุณลักษณะรายข้อ!Y31)</f>
        <v/>
      </c>
      <c r="P33" s="52" t="str">
        <f>IF(คุณลักษณะรายข้อ!AD31="","",คุณลักษณะรายข้อ!AD31)</f>
        <v/>
      </c>
      <c r="Q33" s="52" t="str">
        <f>IF(คุณลักษณะรายข้อ!AI31="","",คุณลักษณะรายข้อ!AI31)</f>
        <v/>
      </c>
      <c r="R33" s="52" t="str">
        <f>IF(คุณลักษณะรายข้อ!AO31="","",คุณลักษณะรายข้อ!AO31)</f>
        <v/>
      </c>
      <c r="S33" s="52" t="str">
        <f>IF(คุณลักษณะรายข้อ!AT31="","",คุณลักษณะรายข้อ!AT31)</f>
        <v/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 t="str">
        <f>คุณลักษณะ!AC31</f>
        <v/>
      </c>
      <c r="W33" s="63" t="str">
        <f>คุณลักษณะ!AE31</f>
        <v/>
      </c>
      <c r="X33" s="52" t="str">
        <f>สมรรถนะรายด้าน!K31</f>
        <v/>
      </c>
      <c r="Y33" s="52" t="str">
        <f>สมรรถนะรายด้าน!P31</f>
        <v/>
      </c>
      <c r="Z33" s="62" t="str">
        <f>สมรรถนะรายด้าน!U31</f>
        <v/>
      </c>
      <c r="AA33" s="52" t="str">
        <f>สมรรถนะรายด้าน!AD31</f>
        <v/>
      </c>
      <c r="AB33" s="52" t="str">
        <f>สมรรถนะรายด้าน!AI31</f>
        <v/>
      </c>
      <c r="AC33" s="52" t="str">
        <f>สมรรถนะรายด้าน!AL31</f>
        <v/>
      </c>
      <c r="AD33" s="52" t="str">
        <f>สมรรถนะรายด้าน!AN31</f>
        <v/>
      </c>
      <c r="AE33" s="52" t="str">
        <f>คะแนนตัวชี้วัด!JE32</f>
        <v/>
      </c>
      <c r="AF33" s="68" t="str">
        <f>คะแนนตัวชี้วัด!JF32</f>
        <v/>
      </c>
      <c r="AG33" s="68" t="str">
        <f>คะแนนตัวชี้วัด!JG32</f>
        <v/>
      </c>
      <c r="AH33" s="74" t="str">
        <f>IF(สรุปตัดสินผลการเรียน!F33="","",สรุปตัดสินผลการเรียน!F33)</f>
        <v/>
      </c>
      <c r="AI33" s="75" t="str">
        <f>IF(สรุปตัดสินผลการเรียน!R33="","",สรุปตัดสินผลการเรียน!R33)</f>
        <v/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>
      <c r="B34" s="49" t="str">
        <f>นักเรียน!M32</f>
        <v/>
      </c>
      <c r="C34" s="53" t="str">
        <f>IF(นักเรียน!C32="","",นักเรียน!C32)</f>
        <v/>
      </c>
      <c r="D34" s="54" t="str">
        <f>IF(นักเรียน!E32="","",นักเรียน!E32)</f>
        <v/>
      </c>
      <c r="E34" s="53" t="str">
        <f>IF(คะแนน1!AD34="","",คะแนน1!AD34)</f>
        <v/>
      </c>
      <c r="F34" s="53" t="str">
        <f>IF(คะแนน1!AH34="","",คะแนน1!AH34)</f>
        <v/>
      </c>
      <c r="G34" s="49" t="str">
        <f>IF(คะแนน1!AP34="","",คะแนน1!AP34)</f>
        <v/>
      </c>
      <c r="H34" s="52" t="str">
        <f>IF(คะแนน1!AQ34="","",คะแนน1!AQ34)</f>
        <v/>
      </c>
      <c r="I34" s="52" t="str">
        <f>IF(AND(คะแนน1!AR34="",คะแนน1!AU34=""),"",IF(คะแนน1!AR34="",คะแนน1!AU34,คะแนน1!AR34))</f>
        <v/>
      </c>
      <c r="J34" s="63" t="str">
        <f>คิดวิเคราะห์!AA33</f>
        <v/>
      </c>
      <c r="K34" s="63" t="str">
        <f>คิดวิเคราะห์!AC33</f>
        <v/>
      </c>
      <c r="L34" s="52" t="str">
        <f>IF(คุณลักษณะรายข้อ!K32="","",คุณลักษณะรายข้อ!K32)</f>
        <v/>
      </c>
      <c r="M34" s="52" t="str">
        <f>IF(คุณลักษณะรายข้อ!P32="","",คุณลักษณะรายข้อ!P32)</f>
        <v/>
      </c>
      <c r="N34" s="62" t="str">
        <f>IF(คุณลักษณะรายข้อ!T32="","",คุณลักษณะรายข้อ!T32)</f>
        <v/>
      </c>
      <c r="O34" s="52" t="str">
        <f>IF(คุณลักษณะรายข้อ!Y32="","",คุณลักษณะรายข้อ!Y32)</f>
        <v/>
      </c>
      <c r="P34" s="52" t="str">
        <f>IF(คุณลักษณะรายข้อ!AD32="","",คุณลักษณะรายข้อ!AD32)</f>
        <v/>
      </c>
      <c r="Q34" s="52" t="str">
        <f>IF(คุณลักษณะรายข้อ!AI32="","",คุณลักษณะรายข้อ!AI32)</f>
        <v/>
      </c>
      <c r="R34" s="52" t="str">
        <f>IF(คุณลักษณะรายข้อ!AO32="","",คุณลักษณะรายข้อ!AO32)</f>
        <v/>
      </c>
      <c r="S34" s="52" t="str">
        <f>IF(คุณลักษณะรายข้อ!AT32="","",คุณลักษณะรายข้อ!AT32)</f>
        <v/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 t="str">
        <f>คุณลักษณะ!AC32</f>
        <v/>
      </c>
      <c r="W34" s="63" t="str">
        <f>คุณลักษณะ!AE32</f>
        <v/>
      </c>
      <c r="X34" s="52" t="str">
        <f>สมรรถนะรายด้าน!K32</f>
        <v/>
      </c>
      <c r="Y34" s="52" t="str">
        <f>สมรรถนะรายด้าน!P32</f>
        <v/>
      </c>
      <c r="Z34" s="62" t="str">
        <f>สมรรถนะรายด้าน!U32</f>
        <v/>
      </c>
      <c r="AA34" s="52" t="str">
        <f>สมรรถนะรายด้าน!AD32</f>
        <v/>
      </c>
      <c r="AB34" s="52" t="str">
        <f>สมรรถนะรายด้าน!AI32</f>
        <v/>
      </c>
      <c r="AC34" s="52" t="str">
        <f>สมรรถนะรายด้าน!AL32</f>
        <v/>
      </c>
      <c r="AD34" s="52" t="str">
        <f>สมรรถนะรายด้าน!AN32</f>
        <v/>
      </c>
      <c r="AE34" s="52" t="str">
        <f>คะแนนตัวชี้วัด!JE33</f>
        <v/>
      </c>
      <c r="AF34" s="68" t="str">
        <f>คะแนนตัวชี้วัด!JF33</f>
        <v/>
      </c>
      <c r="AG34" s="68" t="str">
        <f>คะแนนตัวชี้วัด!JG33</f>
        <v/>
      </c>
      <c r="AH34" s="74" t="str">
        <f>IF(สรุปตัดสินผลการเรียน!F34="","",สรุปตัดสินผลการเรียน!F34)</f>
        <v/>
      </c>
      <c r="AI34" s="75" t="str">
        <f>IF(สรุปตัดสินผลการเรียน!R34="","",สรุปตัดสินผลการเรียน!R34)</f>
        <v/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>
      <c r="B35" s="49" t="str">
        <f>นักเรียน!M33</f>
        <v/>
      </c>
      <c r="C35" s="53" t="str">
        <f>IF(นักเรียน!C33="","",นักเรียน!C33)</f>
        <v/>
      </c>
      <c r="D35" s="54" t="str">
        <f>IF(นักเรียน!E33="","",นักเรียน!E33)</f>
        <v/>
      </c>
      <c r="E35" s="53" t="str">
        <f>IF(คะแนน1!AD35="","",คะแนน1!AD35)</f>
        <v/>
      </c>
      <c r="F35" s="53" t="str">
        <f>IF(คะแนน1!AH35="","",คะแนน1!AH35)</f>
        <v/>
      </c>
      <c r="G35" s="49" t="str">
        <f>IF(คะแนน1!AP35="","",คะแนน1!AP35)</f>
        <v/>
      </c>
      <c r="H35" s="52" t="str">
        <f>IF(คะแนน1!AQ35="","",คะแนน1!AQ35)</f>
        <v/>
      </c>
      <c r="I35" s="52" t="str">
        <f>IF(AND(คะแนน1!AR35="",คะแนน1!AU35=""),"",IF(คะแนน1!AR35="",คะแนน1!AU35,คะแนน1!AR35))</f>
        <v/>
      </c>
      <c r="J35" s="63" t="str">
        <f>คิดวิเคราะห์!AA34</f>
        <v/>
      </c>
      <c r="K35" s="63" t="str">
        <f>คิดวิเคราะห์!AC34</f>
        <v/>
      </c>
      <c r="L35" s="52" t="str">
        <f>IF(คุณลักษณะรายข้อ!K33="","",คุณลักษณะรายข้อ!K33)</f>
        <v/>
      </c>
      <c r="M35" s="52" t="str">
        <f>IF(คุณลักษณะรายข้อ!P33="","",คุณลักษณะรายข้อ!P33)</f>
        <v/>
      </c>
      <c r="N35" s="62" t="str">
        <f>IF(คุณลักษณะรายข้อ!T33="","",คุณลักษณะรายข้อ!T33)</f>
        <v/>
      </c>
      <c r="O35" s="52" t="str">
        <f>IF(คุณลักษณะรายข้อ!Y33="","",คุณลักษณะรายข้อ!Y33)</f>
        <v/>
      </c>
      <c r="P35" s="52" t="str">
        <f>IF(คุณลักษณะรายข้อ!AD33="","",คุณลักษณะรายข้อ!AD33)</f>
        <v/>
      </c>
      <c r="Q35" s="52" t="str">
        <f>IF(คุณลักษณะรายข้อ!AI33="","",คุณลักษณะรายข้อ!AI33)</f>
        <v/>
      </c>
      <c r="R35" s="52" t="str">
        <f>IF(คุณลักษณะรายข้อ!AO33="","",คุณลักษณะรายข้อ!AO33)</f>
        <v/>
      </c>
      <c r="S35" s="52" t="str">
        <f>IF(คุณลักษณะรายข้อ!AT33="","",คุณลักษณะรายข้อ!AT33)</f>
        <v/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 t="str">
        <f>คุณลักษณะ!AC33</f>
        <v/>
      </c>
      <c r="W35" s="63" t="str">
        <f>คุณลักษณะ!AE33</f>
        <v/>
      </c>
      <c r="X35" s="52" t="str">
        <f>สมรรถนะรายด้าน!K33</f>
        <v/>
      </c>
      <c r="Y35" s="52" t="str">
        <f>สมรรถนะรายด้าน!P33</f>
        <v/>
      </c>
      <c r="Z35" s="62" t="str">
        <f>สมรรถนะรายด้าน!U33</f>
        <v/>
      </c>
      <c r="AA35" s="52" t="str">
        <f>สมรรถนะรายด้าน!AD33</f>
        <v/>
      </c>
      <c r="AB35" s="52" t="str">
        <f>สมรรถนะรายด้าน!AI33</f>
        <v/>
      </c>
      <c r="AC35" s="52" t="str">
        <f>สมรรถนะรายด้าน!AL33</f>
        <v/>
      </c>
      <c r="AD35" s="52" t="str">
        <f>สมรรถนะรายด้าน!AN33</f>
        <v/>
      </c>
      <c r="AE35" s="52" t="str">
        <f>คะแนนตัวชี้วัด!JE34</f>
        <v/>
      </c>
      <c r="AF35" s="68" t="str">
        <f>คะแนนตัวชี้วัด!JF34</f>
        <v/>
      </c>
      <c r="AG35" s="68" t="str">
        <f>คะแนนตัวชี้วัด!JG34</f>
        <v/>
      </c>
      <c r="AH35" s="74" t="str">
        <f>IF(สรุปตัดสินผลการเรียน!F35="","",สรุปตัดสินผลการเรียน!F35)</f>
        <v/>
      </c>
      <c r="AI35" s="75" t="str">
        <f>IF(สรุปตัดสินผลการเรียน!R35="","",สรุปตัดสินผลการเรียน!R35)</f>
        <v/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>
      <c r="AO58" s="66"/>
    </row>
    <row r="59" spans="2:42" ht="21.75" customHeight="1">
      <c r="AO59" s="66"/>
    </row>
    <row r="60" spans="2:42" ht="21.75" customHeight="1">
      <c r="D60" s="58" t="s">
        <v>792</v>
      </c>
      <c r="E60" s="59">
        <f>AVERAGE(E8:E57)</f>
        <v>65.25</v>
      </c>
      <c r="F60" s="59" t="e">
        <f>AVERAGE(F8:F57)</f>
        <v>#DIV/0!</v>
      </c>
      <c r="G60" s="59">
        <f t="shared" ref="G60:H60" si="0">AVERAGE(G8:G57)</f>
        <v>12.45</v>
      </c>
      <c r="H60" s="59">
        <f t="shared" si="0"/>
        <v>77.7</v>
      </c>
    </row>
    <row r="61" spans="2:42" ht="21.75" customHeight="1">
      <c r="D61" s="58" t="s">
        <v>793</v>
      </c>
      <c r="E61" s="59">
        <f>E60*100/E7</f>
        <v>81.5625</v>
      </c>
      <c r="F61" s="59" t="e">
        <f>F60*100/F7</f>
        <v>#DIV/0!</v>
      </c>
      <c r="G61" s="59">
        <f t="shared" ref="G61:H61" si="1">G60*100/G7</f>
        <v>62.25</v>
      </c>
      <c r="H61" s="59">
        <f t="shared" si="1"/>
        <v>77.7</v>
      </c>
    </row>
  </sheetData>
  <sheetProtection password="C992" sheet="1" objects="1" scenarios="1" formatCells="0" formatColumns="0" formatRows="0"/>
  <mergeCells count="22">
    <mergeCell ref="J2:N2"/>
    <mergeCell ref="D3:K3"/>
    <mergeCell ref="L3:W3"/>
    <mergeCell ref="X3:AI3"/>
    <mergeCell ref="D4:K4"/>
    <mergeCell ref="L4:W4"/>
    <mergeCell ref="X4:AI4"/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/>
    <row r="2" spans="2:43" ht="18.75" customHeight="1">
      <c r="B2" s="103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31"/>
      <c r="D2" s="1031"/>
      <c r="E2" s="1031"/>
      <c r="F2" s="1031"/>
      <c r="G2" s="1031"/>
      <c r="H2" s="1031"/>
      <c r="I2" s="1031"/>
      <c r="J2" s="1031"/>
      <c r="K2" s="1031"/>
      <c r="L2" s="1031"/>
      <c r="M2" s="1031"/>
    </row>
    <row r="3" spans="2:43" ht="18.75" customHeight="1">
      <c r="B3" s="103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31"/>
      <c r="D3" s="1031"/>
      <c r="E3" s="1031"/>
      <c r="F3" s="1031"/>
      <c r="G3" s="1031"/>
      <c r="H3" s="1031"/>
      <c r="I3" s="1031"/>
      <c r="J3" s="1031"/>
      <c r="K3" s="1031"/>
      <c r="L3" s="1031"/>
      <c r="M3" s="1031"/>
    </row>
    <row r="4" spans="2:43" ht="18.75" customHeight="1">
      <c r="B4" s="1032" t="str">
        <f>"วิชา"&amp;Home!C11&amp;" "&amp;Home!C12&amp;"   ชั้น"&amp;Home!C9</f>
        <v>วิชาประวัติศาสตร์ ส 15101   ชั้นประถมศึกษาปีที่ 5</v>
      </c>
      <c r="C4" s="1032"/>
      <c r="D4" s="1032"/>
      <c r="E4" s="1032"/>
      <c r="F4" s="1032"/>
      <c r="G4" s="1032"/>
      <c r="H4" s="1032"/>
      <c r="I4" s="1032"/>
      <c r="J4" s="1032"/>
      <c r="K4" s="1032"/>
      <c r="L4" s="1032"/>
      <c r="M4" s="1032"/>
    </row>
    <row r="5" spans="2:43" ht="24" customHeight="1">
      <c r="B5" s="15"/>
      <c r="C5" s="16" t="s">
        <v>794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356</v>
      </c>
      <c r="W6" s="21" t="s">
        <v>357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วิชาประวัติศาสตร์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>
        <f>ปก!K16</f>
        <v>1</v>
      </c>
      <c r="AB7" s="21">
        <f>ปก!J16</f>
        <v>1</v>
      </c>
      <c r="AC7" s="21">
        <f>ปก!I16</f>
        <v>1</v>
      </c>
      <c r="AD7" s="21">
        <f>ปก!H16</f>
        <v>2</v>
      </c>
      <c r="AE7" s="21">
        <f>ปก!G16</f>
        <v>2</v>
      </c>
      <c r="AF7" s="21">
        <f>ปก!F16</f>
        <v>3</v>
      </c>
      <c r="AG7" s="21">
        <f>ปก!E16</f>
        <v>10</v>
      </c>
    </row>
    <row r="8" spans="2:43" ht="18.75" customHeigh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795</v>
      </c>
      <c r="AN8" s="33" t="s">
        <v>796</v>
      </c>
    </row>
    <row r="9" spans="2:43" ht="18.7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81.5625</v>
      </c>
      <c r="AJ9" s="34" t="e">
        <f t="shared" ref="AJ9:AQ9" si="0">AVERAGE(AJ11:AJ60)</f>
        <v>#DIV/0!</v>
      </c>
      <c r="AK9" s="34">
        <f t="shared" si="0"/>
        <v>62.25</v>
      </c>
      <c r="AL9" s="34">
        <f t="shared" si="0"/>
        <v>77.7</v>
      </c>
      <c r="AM9" s="35"/>
      <c r="AN9" s="35">
        <f t="shared" si="0"/>
        <v>81.5625</v>
      </c>
      <c r="AO9" s="35" t="e">
        <f t="shared" si="0"/>
        <v>#DIV/0!</v>
      </c>
      <c r="AP9" s="35">
        <f t="shared" si="0"/>
        <v>62.25</v>
      </c>
      <c r="AQ9" s="35">
        <f t="shared" si="0"/>
        <v>77.7</v>
      </c>
    </row>
    <row r="10" spans="2:43" ht="18.7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797</v>
      </c>
      <c r="AI10" s="36" t="s">
        <v>798</v>
      </c>
      <c r="AJ10" s="36" t="s">
        <v>798</v>
      </c>
      <c r="AK10" s="36" t="s">
        <v>799</v>
      </c>
      <c r="AL10" s="36" t="s">
        <v>800</v>
      </c>
      <c r="AM10" s="36"/>
      <c r="AN10" s="33" t="s">
        <v>798</v>
      </c>
      <c r="AO10" s="33" t="s">
        <v>798</v>
      </c>
      <c r="AP10" s="33" t="s">
        <v>799</v>
      </c>
      <c r="AQ10" s="33" t="s">
        <v>800</v>
      </c>
    </row>
    <row r="11" spans="2:43" ht="18.7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801</v>
      </c>
      <c r="W11" s="22" t="s">
        <v>802</v>
      </c>
      <c r="X11" s="22" t="s">
        <v>803</v>
      </c>
      <c r="Y11" s="22" t="s">
        <v>804</v>
      </c>
      <c r="AI11" s="37">
        <f>IF(OR(นักเรียน!N6="ออก",คะแนน1!AU8="ร",คะแนน1!AU8="มส",คะแนน1!AD8=""),"",คะแนน1!AD8/คะแนน1!$AD$7*100)</f>
        <v>66.25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50</v>
      </c>
      <c r="AL11" s="37">
        <f>IF(OR(นักเรียน!N6="ออก",คะแนน1!AU8="ร",คะแนน1!AU8="มส",คะแนน1!AQ8=""),"",คะแนน1!AQ8)</f>
        <v>63</v>
      </c>
      <c r="AM11" s="36"/>
      <c r="AN11" s="38">
        <f>IF(OR(นักเรียน!N6="ออก",คะแนน1!AD8=""),"",คะแนน1!AD8/คะแนน1!$AD$7*100)</f>
        <v>66.25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50</v>
      </c>
      <c r="AQ11" s="38">
        <f>IF(OR(นักเรียน!N6="ออก",คะแนน1!AQ8=""),"",คะแนน1!AQ8)</f>
        <v>63</v>
      </c>
    </row>
    <row r="12" spans="2:43" ht="18.75" customHeigh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189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20</v>
      </c>
      <c r="AI12" s="37">
        <f>IF(OR(นักเรียน!N7="ออก",คะแนน1!AU9="ร",คะแนน1!AU9="มส",คะแนน1!AD9=""),"",คะแนน1!AD9/คะแนน1!$AD$7*100)</f>
        <v>92.5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60</v>
      </c>
      <c r="AL12" s="37">
        <f>IF(OR(นักเรียน!N7="ออก",คะแนน1!AU9="ร",คะแนน1!AU9="มส",คะแนน1!AQ9=""),"",คะแนน1!AQ9)</f>
        <v>86</v>
      </c>
      <c r="AM12" s="36"/>
      <c r="AN12" s="38">
        <f>IF(OR(นักเรียน!N7="ออก",คะแนน1!AD9=""),"",คะแนน1!AD9/คะแนน1!$AD$7*100)</f>
        <v>92.5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60</v>
      </c>
      <c r="AQ12" s="38">
        <f>IF(OR(นักเรียน!N7="ออก",คะแนน1!AQ9=""),"",คะแนน1!AQ9)</f>
        <v>86</v>
      </c>
    </row>
    <row r="13" spans="2:43" ht="18.75" customHeight="1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805</v>
      </c>
      <c r="V13" s="21" t="str">
        <f>ปก!Q21</f>
        <v>-</v>
      </c>
      <c r="W13" s="21">
        <f>ปก!O21</f>
        <v>1</v>
      </c>
      <c r="X13" s="21">
        <f>ปก!M21</f>
        <v>6</v>
      </c>
      <c r="Y13" s="21">
        <f>ปก!K21</f>
        <v>13</v>
      </c>
      <c r="AI13" s="37">
        <f>IF(OR(นักเรียน!N8="ออก",คะแนน1!AU10="ร",คะแนน1!AU10="มส",คะแนน1!AD10=""),"",คะแนน1!AD10/คะแนน1!$AD$7*100)</f>
        <v>95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65</v>
      </c>
      <c r="AL13" s="37">
        <f>IF(OR(นักเรียน!N8="ออก",คะแนน1!AU10="ร",คะแนน1!AU10="มส",คะแนน1!AQ10=""),"",คะแนน1!AQ10)</f>
        <v>89</v>
      </c>
      <c r="AM13" s="36"/>
      <c r="AN13" s="38">
        <f>IF(OR(นักเรียน!N8="ออก",คะแนน1!AD10=""),"",คะแนน1!AD10/คะแนน1!$AD$7*100)</f>
        <v>95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65</v>
      </c>
      <c r="AQ13" s="38">
        <f>IF(OR(นักเรียน!N8="ออก",คะแนน1!AQ10=""),"",คะแนน1!AQ10)</f>
        <v>89</v>
      </c>
    </row>
    <row r="14" spans="2:43" ht="18.7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190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0</v>
      </c>
      <c r="Y14" s="21">
        <f>COUNTIF(สมรรถนะรายด้าน!$AM$6:$AM$55,"3")</f>
        <v>20</v>
      </c>
      <c r="AI14" s="37">
        <f>IF(OR(นักเรียน!N9="ออก",คะแนน1!AU11="ร",คะแนน1!AU11="มส",คะแนน1!AD11=""),"",คะแนน1!AD11/คะแนน1!$AD$7*100)</f>
        <v>71.25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60</v>
      </c>
      <c r="AL14" s="37">
        <f>IF(OR(นักเรียน!N9="ออก",คะแนน1!AU11="ร",คะแนน1!AU11="มส",คะแนน1!AQ11=""),"",คะแนน1!AQ11)</f>
        <v>69</v>
      </c>
      <c r="AM14" s="36"/>
      <c r="AN14" s="38">
        <f>IF(OR(นักเรียน!N9="ออก",คะแนน1!AD11=""),"",คะแนน1!AD11/คะแนน1!$AD$7*100)</f>
        <v>71.25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60</v>
      </c>
      <c r="AQ14" s="38">
        <f>IF(OR(นักเรียน!N9="ออก",คะแนน1!AQ11=""),"",คะแนน1!AQ11)</f>
        <v>69</v>
      </c>
    </row>
    <row r="15" spans="2:43" ht="18.75" customHeight="1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806</v>
      </c>
      <c r="AI15" s="37">
        <f>IF(OR(นักเรียน!N10="ออก",คะแนน1!AU12="ร",คะแนน1!AU12="มส",คะแนน1!AD12=""),"",คะแนน1!AD12/คะแนน1!$AD$7*100)</f>
        <v>95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60</v>
      </c>
      <c r="AL15" s="37">
        <f>IF(OR(นักเรียน!N10="ออก",คะแนน1!AU12="ร",คะแนน1!AU12="มส",คะแนน1!AQ12=""),"",คะแนน1!AQ12)</f>
        <v>88</v>
      </c>
      <c r="AM15" s="36"/>
      <c r="AN15" s="38">
        <f>IF(OR(นักเรียน!N10="ออก",คะแนน1!AD12=""),"",คะแนน1!AD12/คะแนน1!$AD$7*100)</f>
        <v>95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60</v>
      </c>
      <c r="AQ15" s="38">
        <f>IF(OR(นักเรียน!N10="ออก",คะแนน1!AQ12=""),"",คะแนน1!AQ12)</f>
        <v>88</v>
      </c>
    </row>
    <row r="16" spans="2:43" ht="18.75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807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808</v>
      </c>
      <c r="AI16" s="37">
        <f>IF(OR(นักเรียน!N11="ออก",คะแนน1!AU13="ร",คะแนน1!AU13="มส",คะแนน1!AD13=""),"",คะแนน1!AD13/คะแนน1!$AD$7*100)</f>
        <v>97.5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75</v>
      </c>
      <c r="AL16" s="37">
        <f>IF(OR(นักเรียน!N11="ออก",คะแนน1!AU13="ร",คะแนน1!AU13="มส",คะแนน1!AQ13=""),"",คะแนน1!AQ13)</f>
        <v>93</v>
      </c>
      <c r="AM16" s="36"/>
      <c r="AN16" s="38">
        <f>IF(OR(นักเรียน!N11="ออก",คะแนน1!AD13=""),"",คะแนน1!AD13/คะแนน1!$AD$7*100)</f>
        <v>97.5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75</v>
      </c>
      <c r="AQ16" s="38">
        <f>IF(OR(นักเรียน!N11="ออก",คะแนน1!AQ13=""),"",คะแนน1!AQ13)</f>
        <v>93</v>
      </c>
    </row>
    <row r="17" spans="2:43" ht="18.75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806</v>
      </c>
      <c r="V17" s="24">
        <f>IF(P35="เอาออก",AVERAGE(AI11:AI60),AVERAGE(AN11:AN60))</f>
        <v>81.5625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62.25</v>
      </c>
      <c r="Y17" s="32">
        <f>IF(P35="เอาออก",AVERAGE(AL11:AL60),AVERAGE(AQ11:AQ60))</f>
        <v>77.7</v>
      </c>
      <c r="AI17" s="37">
        <f>IF(OR(นักเรียน!N12="ออก",คะแนน1!AU14="ร",คะแนน1!AU14="มส",คะแนน1!AD14=""),"",คะแนน1!AD14/คะแนน1!$AD$7*100)</f>
        <v>82.5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55.000000000000007</v>
      </c>
      <c r="AL17" s="37">
        <f>IF(OR(นักเรียน!N12="ออก",คะแนน1!AU14="ร",คะแนน1!AU14="มส",คะแนน1!AQ14=""),"",คะแนน1!AQ14)</f>
        <v>77</v>
      </c>
      <c r="AM17" s="36"/>
      <c r="AN17" s="38">
        <f>IF(OR(นักเรียน!N12="ออก",คะแนน1!AD14=""),"",คะแนน1!AD14/คะแนน1!$AD$7*100)</f>
        <v>82.5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55.000000000000007</v>
      </c>
      <c r="AQ17" s="38">
        <f>IF(OR(นักเรียน!N12="ออก",คะแนน1!AQ14=""),"",คะแนน1!AQ14)</f>
        <v>77</v>
      </c>
    </row>
    <row r="18" spans="2:43" ht="11.25" customHeigh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82.5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50</v>
      </c>
      <c r="AL18" s="37">
        <f>IF(OR(นักเรียน!N13="ออก",คะแนน1!AU15="ร",คะแนน1!AU15="มส",คะแนน1!AQ15=""),"",คะแนน1!AQ15)</f>
        <v>76</v>
      </c>
      <c r="AM18" s="36"/>
      <c r="AN18" s="38">
        <f>IF(OR(นักเรียน!N13="ออก",คะแนน1!AD15=""),"",คะแนน1!AD15/คะแนน1!$AD$7*100)</f>
        <v>82.5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50</v>
      </c>
      <c r="AQ18" s="38">
        <f>IF(OR(นักเรียน!N13="ออก",คะแนน1!AQ15=""),"",คะแนน1!AQ15)</f>
        <v>76</v>
      </c>
    </row>
    <row r="19" spans="2:43" ht="16.5" customHeight="1">
      <c r="B19" s="17"/>
      <c r="C19" s="17" t="s">
        <v>809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81.25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65</v>
      </c>
      <c r="AL19" s="37">
        <f>IF(OR(นักเรียน!N14="ออก",คะแนน1!AU16="ร",คะแนน1!AU16="มส",คะแนน1!AQ16=""),"",คะแนน1!AQ16)</f>
        <v>78</v>
      </c>
      <c r="AM19" s="36"/>
      <c r="AN19" s="38">
        <f>IF(OR(นักเรียน!N14="ออก",คะแนน1!AD16=""),"",คะแนน1!AD16/คะแนน1!$AD$7*100)</f>
        <v>81.25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65</v>
      </c>
      <c r="AQ19" s="38">
        <f>IF(OR(นักเรียน!N14="ออก",คะแนน1!AQ16=""),"",คะแนน1!AQ16)</f>
        <v>78</v>
      </c>
    </row>
    <row r="20" spans="2:43" ht="18.75" customHeigh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95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70</v>
      </c>
      <c r="AL20" s="37">
        <f>IF(OR(นักเรียน!N15="ออก",คะแนน1!AU17="ร",คะแนน1!AU17="มส",คะแนน1!AQ17=""),"",คะแนน1!AQ17)</f>
        <v>90</v>
      </c>
      <c r="AM20" s="36"/>
      <c r="AN20" s="38">
        <f>IF(OR(นักเรียน!N15="ออก",คะแนน1!AD17=""),"",คะแนน1!AD17/คะแนน1!$AD$7*100)</f>
        <v>95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70</v>
      </c>
      <c r="AQ20" s="38">
        <f>IF(OR(นักเรียน!N15="ออก",คะแนน1!AQ17=""),"",คะแนน1!AQ17)</f>
        <v>90</v>
      </c>
    </row>
    <row r="21" spans="2:43" ht="18.75" customHeigh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71.25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50</v>
      </c>
      <c r="AL21" s="37">
        <f>IF(OR(นักเรียน!N16="ออก",คะแนน1!AU18="ร",คะแนน1!AU18="มส",คะแนน1!AQ18=""),"",คะแนน1!AQ18)</f>
        <v>67</v>
      </c>
      <c r="AM21" s="36"/>
      <c r="AN21" s="38">
        <f>IF(OR(นักเรียน!N16="ออก",คะแนน1!AD18=""),"",คะแนน1!AD18/คะแนน1!$AD$7*100)</f>
        <v>71.25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50</v>
      </c>
      <c r="AQ21" s="38">
        <f>IF(OR(นักเรียน!N16="ออก",คะแนน1!AQ18=""),"",คะแนน1!AQ18)</f>
        <v>67</v>
      </c>
    </row>
    <row r="22" spans="2:43" ht="18.75" customHeigh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76.25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65</v>
      </c>
      <c r="AL22" s="37">
        <f>IF(OR(นักเรียน!N17="ออก",คะแนน1!AU19="ร",คะแนน1!AU19="มส",คะแนน1!AQ19=""),"",คะแนน1!AQ19)</f>
        <v>74</v>
      </c>
      <c r="AM22" s="36"/>
      <c r="AN22" s="38">
        <f>IF(OR(นักเรียน!N17="ออก",คะแนน1!AD19=""),"",คะแนน1!AD19/คะแนน1!$AD$7*100)</f>
        <v>76.25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65</v>
      </c>
      <c r="AQ22" s="38">
        <f>IF(OR(นักเรียน!N17="ออก",คะแนน1!AQ19=""),"",คะแนน1!AQ19)</f>
        <v>74</v>
      </c>
    </row>
    <row r="23" spans="2:43" ht="18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80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80</v>
      </c>
      <c r="AL23" s="37">
        <f>IF(OR(นักเรียน!N18="ออก",คะแนน1!AU20="ร",คะแนน1!AU20="มส",คะแนน1!AQ20=""),"",คะแนน1!AQ20)</f>
        <v>80</v>
      </c>
      <c r="AM23" s="36"/>
      <c r="AN23" s="38">
        <f>IF(OR(นักเรียน!N18="ออก",คะแนน1!AD20=""),"",คะแนน1!AD20/คะแนน1!$AD$7*100)</f>
        <v>80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80</v>
      </c>
      <c r="AQ23" s="38">
        <f>IF(OR(นักเรียน!N18="ออก",คะแนน1!AQ20=""),"",คะแนน1!AQ20)</f>
        <v>80</v>
      </c>
    </row>
    <row r="24" spans="2:43" ht="18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90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55.000000000000007</v>
      </c>
      <c r="AL24" s="37">
        <f>IF(OR(นักเรียน!N19="ออก",คะแนน1!AU21="ร",คะแนน1!AU21="มส",คะแนน1!AQ21=""),"",คะแนน1!AQ21)</f>
        <v>83</v>
      </c>
      <c r="AM24" s="36"/>
      <c r="AN24" s="38">
        <f>IF(OR(นักเรียน!N19="ออก",คะแนน1!AD21=""),"",คะแนน1!AD21/คะแนน1!$AD$7*100)</f>
        <v>90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55.000000000000007</v>
      </c>
      <c r="AQ24" s="38">
        <f>IF(OR(นักเรียน!N19="ออก",คะแนน1!AQ21=""),"",คะแนน1!AQ21)</f>
        <v>83</v>
      </c>
    </row>
    <row r="25" spans="2:43" ht="18.75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>
        <f>IF(OR(นักเรียน!N20="ออก",คะแนน1!AU22="ร",คะแนน1!AU22="มส",คะแนน1!AD22=""),"",คะแนน1!AD22/คะแนน1!$AD$7*100)</f>
        <v>96.25</v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>
        <f>IF(OR(นักเรียน!N20="ออก",คะแนน1!AU22="ร",คะแนน1!AU22="มส",คะแนน1!AP22=""),"",คะแนน1!AP22/คะแนน1!$AP$7*100)</f>
        <v>80</v>
      </c>
      <c r="AL25" s="37">
        <f>IF(OR(นักเรียน!N20="ออก",คะแนน1!AU22="ร",คะแนน1!AU22="มส",คะแนน1!AQ22=""),"",คะแนน1!AQ22)</f>
        <v>93</v>
      </c>
      <c r="AM25" s="36"/>
      <c r="AN25" s="38">
        <f>IF(OR(นักเรียน!N20="ออก",คะแนน1!AD22=""),"",คะแนน1!AD22/คะแนน1!$AD$7*100)</f>
        <v>96.25</v>
      </c>
      <c r="AO25" s="38" t="str">
        <f>IF(OR(นักเรียน!N20="ออก",คะแนน1!AH22=""),"",คะแนน1!AH22/คะแนน1!$AH$7*100)</f>
        <v/>
      </c>
      <c r="AP25" s="38">
        <f>IF(OR(นักเรียน!N20="ออก",คะแนน1!AP22=""),"",คะแนน1!AP22/คะแนน1!$AP$7*100)</f>
        <v>80</v>
      </c>
      <c r="AQ25" s="38">
        <f>IF(OR(นักเรียน!N20="ออก",คะแนน1!AQ22=""),"",คะแนน1!AQ22)</f>
        <v>93</v>
      </c>
    </row>
    <row r="26" spans="2:43" ht="18.75" customHeigh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>
        <f>IF(OR(นักเรียน!N21="ออก",คะแนน1!AU23="ร",คะแนน1!AU23="มส",คะแนน1!AD23=""),"",คะแนน1!AD23/คะแนน1!$AD$7*100)</f>
        <v>93.75</v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>
        <f>IF(OR(นักเรียน!N21="ออก",คะแนน1!AU23="ร",คะแนน1!AU23="มส",คะแนน1!AP23=""),"",คะแนน1!AP23/คะแนน1!$AP$7*100)</f>
        <v>65</v>
      </c>
      <c r="AL26" s="37">
        <f>IF(OR(นักเรียน!N21="ออก",คะแนน1!AU23="ร",คะแนน1!AU23="มส",คะแนน1!AQ23=""),"",คะแนน1!AQ23)</f>
        <v>88</v>
      </c>
      <c r="AM26" s="36"/>
      <c r="AN26" s="38">
        <f>IF(OR(นักเรียน!N21="ออก",คะแนน1!AD23=""),"",คะแนน1!AD23/คะแนน1!$AD$7*100)</f>
        <v>93.75</v>
      </c>
      <c r="AO26" s="38" t="str">
        <f>IF(OR(นักเรียน!N21="ออก",คะแนน1!AH23=""),"",คะแนน1!AH23/คะแนน1!$AH$7*100)</f>
        <v/>
      </c>
      <c r="AP26" s="38">
        <f>IF(OR(นักเรียน!N21="ออก",คะแนน1!AP23=""),"",คะแนน1!AP23/คะแนน1!$AP$7*100)</f>
        <v>65</v>
      </c>
      <c r="AQ26" s="38">
        <f>IF(OR(นักเรียน!N21="ออก",คะแนน1!AQ23=""),"",คะแนน1!AQ23)</f>
        <v>88</v>
      </c>
    </row>
    <row r="27" spans="2:43" ht="18.7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>
        <f>IF(OR(นักเรียน!N22="ออก",คะแนน1!AU24="ร",คะแนน1!AU24="มส",คะแนน1!AD24=""),"",คะแนน1!AD24/คะแนน1!$AD$7*100)</f>
        <v>50</v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>
        <f>IF(OR(นักเรียน!N22="ออก",คะแนน1!AU24="ร",คะแนน1!AU24="มส",คะแนน1!AP24=""),"",คะแนน1!AP24/คะแนน1!$AP$7*100)</f>
        <v>50</v>
      </c>
      <c r="AL27" s="37">
        <f>IF(OR(นักเรียน!N22="ออก",คะแนน1!AU24="ร",คะแนน1!AU24="มส",คะแนน1!AQ24=""),"",คะแนน1!AQ24)</f>
        <v>50</v>
      </c>
      <c r="AM27" s="36"/>
      <c r="AN27" s="38">
        <f>IF(OR(นักเรียน!N22="ออก",คะแนน1!AD24=""),"",คะแนน1!AD24/คะแนน1!$AD$7*100)</f>
        <v>50</v>
      </c>
      <c r="AO27" s="38" t="str">
        <f>IF(OR(นักเรียน!N22="ออก",คะแนน1!AH24=""),"",คะแนน1!AH24/คะแนน1!$AH$7*100)</f>
        <v/>
      </c>
      <c r="AP27" s="38">
        <f>IF(OR(นักเรียน!N22="ออก",คะแนน1!AP24=""),"",คะแนน1!AP24/คะแนน1!$AP$7*100)</f>
        <v>50</v>
      </c>
      <c r="AQ27" s="38">
        <f>IF(OR(นักเรียน!N22="ออก",คะแนน1!AQ24=""),"",คะแนน1!AQ24)</f>
        <v>50</v>
      </c>
    </row>
    <row r="28" spans="2:43" ht="18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>
        <f>IF(OR(นักเรียน!N23="ออก",คะแนน1!AU25="ร",คะแนน1!AU25="มส",คะแนน1!AD25=""),"",คะแนน1!AD25/คะแนน1!$AD$7*100)</f>
        <v>72.5</v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>
        <f>IF(OR(นักเรียน!N23="ออก",คะแนน1!AU25="ร",คะแนน1!AU25="มส",คะแนน1!AP25=""),"",คะแนน1!AP25/คะแนน1!$AP$7*100)</f>
        <v>65</v>
      </c>
      <c r="AL28" s="37">
        <f>IF(OR(นักเรียน!N23="ออก",คะแนน1!AU25="ร",คะแนน1!AU25="มส",คะแนน1!AQ25=""),"",คะแนน1!AQ25)</f>
        <v>71</v>
      </c>
      <c r="AM28" s="36"/>
      <c r="AN28" s="38">
        <f>IF(OR(นักเรียน!N23="ออก",คะแนน1!AD25=""),"",คะแนน1!AD25/คะแนน1!$AD$7*100)</f>
        <v>72.5</v>
      </c>
      <c r="AO28" s="38" t="str">
        <f>IF(OR(นักเรียน!N23="ออก",คะแนน1!AH25=""),"",คะแนน1!AH25/คะแนน1!$AH$7*100)</f>
        <v/>
      </c>
      <c r="AP28" s="38">
        <f>IF(OR(นักเรียน!N23="ออก",คะแนน1!AP25=""),"",คะแนน1!AP25/คะแนน1!$AP$7*100)</f>
        <v>65</v>
      </c>
      <c r="AQ28" s="38">
        <f>IF(OR(นักเรียน!N23="ออก",คะแนน1!AQ25=""),"",คะแนน1!AQ25)</f>
        <v>71</v>
      </c>
    </row>
    <row r="29" spans="2:43" ht="18.7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>
        <f>IF(OR(นักเรียน!N24="ออก",คะแนน1!AU26="ร",คะแนน1!AU26="มส",คะแนน1!AD26=""),"",คะแนน1!AD26/คะแนน1!$AD$7*100)</f>
        <v>61.250000000000007</v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>
        <f>IF(OR(นักเรียน!N24="ออก",คะแนน1!AU26="ร",คะแนน1!AU26="มส",คะแนน1!AP26=""),"",คะแนน1!AP26/คะแนน1!$AP$7*100)</f>
        <v>50</v>
      </c>
      <c r="AL29" s="37">
        <f>IF(OR(นักเรียน!N24="ออก",คะแนน1!AU26="ร",คะแนน1!AU26="มส",คะแนน1!AQ26=""),"",คะแนน1!AQ26)</f>
        <v>59</v>
      </c>
      <c r="AM29" s="36"/>
      <c r="AN29" s="38">
        <f>IF(OR(นักเรียน!N24="ออก",คะแนน1!AD26=""),"",คะแนน1!AD26/คะแนน1!$AD$7*100)</f>
        <v>61.250000000000007</v>
      </c>
      <c r="AO29" s="38" t="str">
        <f>IF(OR(นักเรียน!N24="ออก",คะแนน1!AH26=""),"",คะแนน1!AH26/คะแนน1!$AH$7*100)</f>
        <v/>
      </c>
      <c r="AP29" s="38">
        <f>IF(OR(นักเรียน!N24="ออก",คะแนน1!AP26=""),"",คะแนน1!AP26/คะแนน1!$AP$7*100)</f>
        <v>50</v>
      </c>
      <c r="AQ29" s="38">
        <f>IF(OR(นักเรียน!N24="ออก",คะแนน1!AQ26=""),"",คะแนน1!AQ26)</f>
        <v>59</v>
      </c>
    </row>
    <row r="30" spans="2:43" ht="18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>
        <f>IF(OR(นักเรียน!N25="ออก",คะแนน1!AU27="ร",คะแนน1!AU27="มส",คะแนน1!AD27=""),"",คะแนน1!AD27/คะแนน1!$AD$7*100)</f>
        <v>81.25</v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>
        <f>IF(OR(นักเรียน!N25="ออก",คะแนน1!AU27="ร",คะแนน1!AU27="มส",คะแนน1!AP27=""),"",คะแนน1!AP27/คะแนน1!$AP$7*100)</f>
        <v>75</v>
      </c>
      <c r="AL30" s="37">
        <f>IF(OR(นักเรียน!N25="ออก",คะแนน1!AU27="ร",คะแนน1!AU27="มส",คะแนน1!AQ27=""),"",คะแนน1!AQ27)</f>
        <v>80</v>
      </c>
      <c r="AM30" s="36"/>
      <c r="AN30" s="38">
        <f>IF(OR(นักเรียน!N25="ออก",คะแนน1!AD27=""),"",คะแนน1!AD27/คะแนน1!$AD$7*100)</f>
        <v>81.25</v>
      </c>
      <c r="AO30" s="38" t="str">
        <f>IF(OR(นักเรียน!N25="ออก",คะแนน1!AH27=""),"",คะแนน1!AH27/คะแนน1!$AH$7*100)</f>
        <v/>
      </c>
      <c r="AP30" s="38">
        <f>IF(OR(นักเรียน!N25="ออก",คะแนน1!AP27=""),"",คะแนน1!AP27/คะแนน1!$AP$7*100)</f>
        <v>75</v>
      </c>
      <c r="AQ30" s="38">
        <f>IF(OR(นักเรียน!N25="ออก",คะแนน1!AQ27=""),"",คะแนน1!AQ27)</f>
        <v>80</v>
      </c>
    </row>
    <row r="31" spans="2:43" ht="18.7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 t="str">
        <f>IF(OR(นักเรียน!N26="ออก",คะแนน1!AU28="ร",คะแนน1!AU28="มส",คะแนน1!AD28=""),"",คะแนน1!AD28/คะแนน1!$AD$7*100)</f>
        <v/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 t="str">
        <f>IF(OR(นักเรียน!N26="ออก",คะแนน1!AU28="ร",คะแนน1!AU28="มส",คะแนน1!AP28=""),"",คะแนน1!AP28/คะแนน1!$AP$7*100)</f>
        <v/>
      </c>
      <c r="AL31" s="37" t="str">
        <f>IF(OR(นักเรียน!N26="ออก",คะแนน1!AU28="ร",คะแนน1!AU28="มส",คะแนน1!AQ28=""),"",คะแนน1!AQ28)</f>
        <v/>
      </c>
      <c r="AM31" s="36"/>
      <c r="AN31" s="38" t="str">
        <f>IF(OR(นักเรียน!N26="ออก",คะแนน1!AD28=""),"",คะแนน1!AD28/คะแนน1!$AD$7*100)</f>
        <v/>
      </c>
      <c r="AO31" s="38" t="str">
        <f>IF(OR(นักเรียน!N26="ออก",คะแนน1!AH28=""),"",คะแนน1!AH28/คะแนน1!$AH$7*100)</f>
        <v/>
      </c>
      <c r="AP31" s="38" t="str">
        <f>IF(OR(นักเรียน!N26="ออก",คะแนน1!AP28=""),"",คะแนน1!AP28/คะแนน1!$AP$7*100)</f>
        <v/>
      </c>
      <c r="AQ31" s="38" t="str">
        <f>IF(OR(นักเรียน!N26="ออก",คะแนน1!AQ28=""),"",คะแนน1!AQ28)</f>
        <v/>
      </c>
    </row>
    <row r="32" spans="2:43" ht="6" customHeigh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 t="str">
        <f>IF(OR(นักเรียน!N27="ออก",คะแนน1!AU29="ร",คะแนน1!AU29="มส",คะแนน1!AD29=""),"",คะแนน1!AD29/คะแนน1!$AD$7*100)</f>
        <v/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 t="str">
        <f>IF(OR(นักเรียน!N27="ออก",คะแนน1!AU29="ร",คะแนน1!AU29="มส",คะแนน1!AP29=""),"",คะแนน1!AP29/คะแนน1!$AP$7*100)</f>
        <v/>
      </c>
      <c r="AL32" s="37" t="str">
        <f>IF(OR(นักเรียน!N27="ออก",คะแนน1!AU29="ร",คะแนน1!AU29="มส",คะแนน1!AQ29=""),"",คะแนน1!AQ29)</f>
        <v/>
      </c>
      <c r="AM32" s="36"/>
      <c r="AN32" s="38" t="str">
        <f>IF(OR(นักเรียน!N27="ออก",คะแนน1!AD29=""),"",คะแนน1!AD29/คะแนน1!$AD$7*100)</f>
        <v/>
      </c>
      <c r="AO32" s="38" t="str">
        <f>IF(OR(นักเรียน!N27="ออก",คะแนน1!AH29=""),"",คะแนน1!AH29/คะแนน1!$AH$7*100)</f>
        <v/>
      </c>
      <c r="AP32" s="38" t="str">
        <f>IF(OR(นักเรียน!N27="ออก",คะแนน1!AP29=""),"",คะแนน1!AP29/คะแนน1!$AP$7*100)</f>
        <v/>
      </c>
      <c r="AQ32" s="38" t="str">
        <f>IF(OR(นักเรียน!N27="ออก",คะแนน1!AQ29=""),"",คะแนน1!AQ29)</f>
        <v/>
      </c>
    </row>
    <row r="33" spans="2:43" ht="20.25" customHeight="1">
      <c r="B33" s="17"/>
      <c r="C33" s="17" t="s">
        <v>810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 t="str">
        <f>IF(OR(นักเรียน!N28="ออก",คะแนน1!AU30="ร",คะแนน1!AU30="มส",คะแนน1!AD30=""),"",คะแนน1!AD30/คะแนน1!$AD$7*100)</f>
        <v/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 t="str">
        <f>IF(OR(นักเรียน!N28="ออก",คะแนน1!AU30="ร",คะแนน1!AU30="มส",คะแนน1!AP30=""),"",คะแนน1!AP30/คะแนน1!$AP$7*100)</f>
        <v/>
      </c>
      <c r="AL33" s="37" t="str">
        <f>IF(OR(นักเรียน!N28="ออก",คะแนน1!AU30="ร",คะแนน1!AU30="มส",คะแนน1!AQ30=""),"",คะแนน1!AQ30)</f>
        <v/>
      </c>
      <c r="AM33" s="36"/>
      <c r="AN33" s="38" t="str">
        <f>IF(OR(นักเรียน!N28="ออก",คะแนน1!AD30=""),"",คะแนน1!AD30/คะแนน1!$AD$7*100)</f>
        <v/>
      </c>
      <c r="AO33" s="38" t="str">
        <f>IF(OR(นักเรียน!N28="ออก",คะแนน1!AH30=""),"",คะแนน1!AH30/คะแนน1!$AH$7*100)</f>
        <v/>
      </c>
      <c r="AP33" s="38" t="str">
        <f>IF(OR(นักเรียน!N28="ออก",คะแนน1!AP30=""),"",คะแนน1!AP30/คะแนน1!$AP$7*100)</f>
        <v/>
      </c>
      <c r="AQ33" s="38" t="str">
        <f>IF(OR(นักเรียน!N28="ออก",คะแนน1!AQ30=""),"",คะแนน1!AQ30)</f>
        <v/>
      </c>
    </row>
    <row r="34" spans="2:4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811</v>
      </c>
      <c r="S34" s="26"/>
      <c r="T34" s="27"/>
      <c r="U34" s="27"/>
      <c r="V34" s="27"/>
      <c r="W34" s="27"/>
      <c r="AI34" s="37" t="str">
        <f>IF(OR(นักเรียน!N29="ออก",คะแนน1!AU31="ร",คะแนน1!AU31="มส",คะแนน1!AD31=""),"",คะแนน1!AD31/คะแนน1!$AD$7*100)</f>
        <v/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 t="str">
        <f>IF(OR(นักเรียน!N29="ออก",คะแนน1!AU31="ร",คะแนน1!AU31="มส",คะแนน1!AP31=""),"",คะแนน1!AP31/คะแนน1!$AP$7*100)</f>
        <v/>
      </c>
      <c r="AL34" s="37" t="str">
        <f>IF(OR(นักเรียน!N29="ออก",คะแนน1!AU31="ร",คะแนน1!AU31="มส",คะแนน1!AQ31=""),"",คะแนน1!AQ31)</f>
        <v/>
      </c>
      <c r="AM34" s="36"/>
      <c r="AN34" s="38" t="str">
        <f>IF(OR(นักเรียน!N29="ออก",คะแนน1!AD31=""),"",คะแนน1!AD31/คะแนน1!$AD$7*100)</f>
        <v/>
      </c>
      <c r="AO34" s="38" t="str">
        <f>IF(OR(นักเรียน!N29="ออก",คะแนน1!AH31=""),"",คะแนน1!AH31/คะแนน1!$AH$7*100)</f>
        <v/>
      </c>
      <c r="AP34" s="38" t="str">
        <f>IF(OR(นักเรียน!N29="ออก",คะแนน1!AP31=""),"",คะแนน1!AP31/คะแนน1!$AP$7*100)</f>
        <v/>
      </c>
      <c r="AQ34" s="38" t="str">
        <f>IF(OR(นักเรียน!N29="ออก",คะแนน1!AQ31=""),"",คะแนน1!AQ31)</f>
        <v/>
      </c>
    </row>
    <row r="35" spans="2:4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812</v>
      </c>
      <c r="S35" s="26"/>
      <c r="T35" s="27"/>
      <c r="U35" s="27"/>
      <c r="V35" s="27"/>
      <c r="W35" s="27"/>
      <c r="AI35" s="37" t="str">
        <f>IF(OR(นักเรียน!N30="ออก",คะแนน1!AU32="ร",คะแนน1!AU32="มส",คะแนน1!AD32=""),"",คะแนน1!AD32/คะแนน1!$AD$7*100)</f>
        <v/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 t="str">
        <f>IF(OR(นักเรียน!N30="ออก",คะแนน1!AU32="ร",คะแนน1!AU32="มส",คะแนน1!AP32=""),"",คะแนน1!AP32/คะแนน1!$AP$7*100)</f>
        <v/>
      </c>
      <c r="AL35" s="37" t="str">
        <f>IF(OR(นักเรียน!N30="ออก",คะแนน1!AU32="ร",คะแนน1!AU32="มส",คะแนน1!AQ32=""),"",คะแนน1!AQ32)</f>
        <v/>
      </c>
      <c r="AM35" s="36"/>
      <c r="AN35" s="38" t="str">
        <f>IF(OR(นักเรียน!N30="ออก",คะแนน1!AD32=""),"",คะแนน1!AD32/คะแนน1!$AD$7*100)</f>
        <v/>
      </c>
      <c r="AO35" s="38" t="str">
        <f>IF(OR(นักเรียน!N30="ออก",คะแนน1!AH32=""),"",คะแนน1!AH32/คะแนน1!$AH$7*100)</f>
        <v/>
      </c>
      <c r="AP35" s="38" t="str">
        <f>IF(OR(นักเรียน!N30="ออก",คะแนน1!AP32=""),"",คะแนน1!AP32/คะแนน1!$AP$7*100)</f>
        <v/>
      </c>
      <c r="AQ35" s="38" t="str">
        <f>IF(OR(นักเรียน!N30="ออก",คะแนน1!AQ32=""),"",คะแนน1!AQ32)</f>
        <v/>
      </c>
    </row>
    <row r="36" spans="2:4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813</v>
      </c>
      <c r="S36" s="29"/>
      <c r="T36" s="30"/>
      <c r="U36" s="30"/>
      <c r="V36" s="30"/>
      <c r="W36" s="30"/>
      <c r="AI36" s="37" t="str">
        <f>IF(OR(นักเรียน!N31="ออก",คะแนน1!AU33="ร",คะแนน1!AU33="มส",คะแนน1!AD33=""),"",คะแนน1!AD33/คะแนน1!$AD$7*100)</f>
        <v/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 t="str">
        <f>IF(OR(นักเรียน!N31="ออก",คะแนน1!AU33="ร",คะแนน1!AU33="มส",คะแนน1!AP33=""),"",คะแนน1!AP33/คะแนน1!$AP$7*100)</f>
        <v/>
      </c>
      <c r="AL36" s="37" t="str">
        <f>IF(OR(นักเรียน!N31="ออก",คะแนน1!AU33="ร",คะแนน1!AU33="มส",คะแนน1!AQ33=""),"",คะแนน1!AQ33)</f>
        <v/>
      </c>
      <c r="AM36" s="36"/>
      <c r="AN36" s="38" t="str">
        <f>IF(OR(นักเรียน!N31="ออก",คะแนน1!AD33=""),"",คะแนน1!AD33/คะแนน1!$AD$7*100)</f>
        <v/>
      </c>
      <c r="AO36" s="38" t="str">
        <f>IF(OR(นักเรียน!N31="ออก",คะแนน1!AH33=""),"",คะแนน1!AH33/คะแนน1!$AH$7*100)</f>
        <v/>
      </c>
      <c r="AP36" s="38" t="str">
        <f>IF(OR(นักเรียน!N31="ออก",คะแนน1!AP33=""),"",คะแนน1!AP33/คะแนน1!$AP$7*100)</f>
        <v/>
      </c>
      <c r="AQ36" s="38" t="str">
        <f>IF(OR(นักเรียน!N31="ออก",คะแนน1!AQ33=""),"",คะแนน1!AQ33)</f>
        <v/>
      </c>
    </row>
    <row r="37" spans="2:43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 t="str">
        <f>IF(OR(นักเรียน!N32="ออก",คะแนน1!AU34="ร",คะแนน1!AU34="มส",คะแนน1!AD34=""),"",คะแนน1!AD34/คะแนน1!$AD$7*100)</f>
        <v/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 t="str">
        <f>IF(OR(นักเรียน!N32="ออก",คะแนน1!AU34="ร",คะแนน1!AU34="มส",คะแนน1!AP34=""),"",คะแนน1!AP34/คะแนน1!$AP$7*100)</f>
        <v/>
      </c>
      <c r="AL37" s="37" t="str">
        <f>IF(OR(นักเรียน!N32="ออก",คะแนน1!AU34="ร",คะแนน1!AU34="มส",คะแนน1!AQ34=""),"",คะแนน1!AQ34)</f>
        <v/>
      </c>
      <c r="AM37" s="36"/>
      <c r="AN37" s="38" t="str">
        <f>IF(OR(นักเรียน!N32="ออก",คะแนน1!AD34=""),"",คะแนน1!AD34/คะแนน1!$AD$7*100)</f>
        <v/>
      </c>
      <c r="AO37" s="38" t="str">
        <f>IF(OR(นักเรียน!N32="ออก",คะแนน1!AH34=""),"",คะแนน1!AH34/คะแนน1!$AH$7*100)</f>
        <v/>
      </c>
      <c r="AP37" s="38" t="str">
        <f>IF(OR(นักเรียน!N32="ออก",คะแนน1!AP34=""),"",คะแนน1!AP34/คะแนน1!$AP$7*100)</f>
        <v/>
      </c>
      <c r="AQ37" s="38" t="str">
        <f>IF(OR(นักเรียน!N32="ออก",คะแนน1!AQ34=""),"",คะแนน1!AQ34)</f>
        <v/>
      </c>
    </row>
    <row r="38" spans="2:4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 t="str">
        <f>IF(OR(นักเรียน!N33="ออก",คะแนน1!AU35="ร",คะแนน1!AU35="มส",คะแนน1!AD35=""),"",คะแนน1!AD35/คะแนน1!$AD$7*100)</f>
        <v/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 t="str">
        <f>IF(OR(นักเรียน!N33="ออก",คะแนน1!AU35="ร",คะแนน1!AU35="มส",คะแนน1!AP35=""),"",คะแนน1!AP35/คะแนน1!$AP$7*100)</f>
        <v/>
      </c>
      <c r="AL38" s="37" t="str">
        <f>IF(OR(นักเรียน!N33="ออก",คะแนน1!AU35="ร",คะแนน1!AU35="มส",คะแนน1!AQ35=""),"",คะแนน1!AQ35)</f>
        <v/>
      </c>
      <c r="AM38" s="36"/>
      <c r="AN38" s="38" t="str">
        <f>IF(OR(นักเรียน!N33="ออก",คะแนน1!AD35=""),"",คะแนน1!AD35/คะแนน1!$AD$7*100)</f>
        <v/>
      </c>
      <c r="AO38" s="38" t="str">
        <f>IF(OR(นักเรียน!N33="ออก",คะแนน1!AH35=""),"",คะแนน1!AH35/คะแนน1!$AH$7*100)</f>
        <v/>
      </c>
      <c r="AP38" s="38" t="str">
        <f>IF(OR(นักเรียน!N33="ออก",คะแนน1!AP35=""),"",คะแนน1!AP35/คะแนน1!$AP$7*100)</f>
        <v/>
      </c>
      <c r="AQ38" s="38" t="str">
        <f>IF(OR(นักเรียน!N33="ออก",คะแนน1!AQ35=""),"",คะแนน1!AQ35)</f>
        <v/>
      </c>
    </row>
    <row r="39" spans="2:43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>
      <c r="B44" s="18"/>
      <c r="C44" s="1033" t="str">
        <f>IF(Home!C15="","","ลงชื่อ                                              ผู้สอน")</f>
        <v>ลงชื่อ                                              ผู้สอน</v>
      </c>
      <c r="D44" s="1033"/>
      <c r="E44" s="1033"/>
      <c r="F44" s="1033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>
      <c r="B45" s="18"/>
      <c r="C45" s="1034" t="str">
        <f>IF(Home!C15="","",IF(บันทึกข้อความ!N18="","("&amp;Home!C15&amp;")","("&amp;บันทึกข้อความ!N18&amp;")"))</f>
        <v>(นายคมลิขิต นามไว)</v>
      </c>
      <c r="D45" s="1034"/>
      <c r="E45" s="1034"/>
      <c r="F45" s="1034"/>
      <c r="G45" s="18"/>
      <c r="H45" s="1034" t="str">
        <f>IF(Home!C19="","","("&amp;Home!C19&amp;")")</f>
        <v>(นางบุษราคัม อุตคะวาปี)</v>
      </c>
      <c r="I45" s="1034"/>
      <c r="J45" s="1034"/>
      <c r="K45" s="1034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>
      <c r="B46" s="18"/>
      <c r="C46" s="103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 โรงเรียนบ้านม่วง</v>
      </c>
      <c r="D46" s="1030"/>
      <c r="E46" s="1030"/>
      <c r="F46" s="1030"/>
      <c r="G46" s="1030"/>
      <c r="H46" s="1030" t="str">
        <f>IF(Home!C19="","","ตำแหน่ง "&amp;Home!F19&amp;"โรงเรียน"&amp;Home!C3)</f>
        <v>ตำแหน่ง ผู้อำนวยการโรงเรียนบ้านม่วง</v>
      </c>
      <c r="I46" s="1030"/>
      <c r="J46" s="1030"/>
      <c r="K46" s="1030"/>
      <c r="L46" s="1030"/>
      <c r="M46" s="1030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>
      <c r="AI61" s="39"/>
      <c r="AJ61" s="39"/>
      <c r="AK61" s="39"/>
      <c r="AL61" s="39"/>
    </row>
    <row r="62" spans="35:43">
      <c r="AI62" s="39"/>
      <c r="AJ62" s="39"/>
      <c r="AK62" s="39"/>
      <c r="AL62" s="39"/>
    </row>
    <row r="63" spans="35:43">
      <c r="AI63" s="39"/>
      <c r="AJ63" s="39"/>
      <c r="AK63" s="39"/>
      <c r="AL63" s="39"/>
    </row>
    <row r="64" spans="35:43">
      <c r="AI64" s="39"/>
      <c r="AJ64" s="39"/>
      <c r="AK64" s="39"/>
      <c r="AL64" s="39"/>
    </row>
    <row r="65" spans="35:38">
      <c r="AI65" s="39"/>
      <c r="AJ65" s="39"/>
      <c r="AK65" s="39"/>
      <c r="AL65" s="39"/>
    </row>
    <row r="66" spans="35:38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/>
    <row r="2" spans="2:18" ht="9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>
      <c r="B3" s="2"/>
      <c r="C3" s="3"/>
      <c r="D3" s="1037" t="s">
        <v>814</v>
      </c>
      <c r="E3" s="1037"/>
      <c r="F3" s="1037"/>
      <c r="G3" s="1037"/>
      <c r="H3" s="1037"/>
      <c r="I3" s="1037"/>
      <c r="J3" s="1037"/>
      <c r="K3" s="1037"/>
      <c r="L3" s="1037"/>
      <c r="M3" s="1037"/>
      <c r="N3" s="1037"/>
      <c r="O3" s="1037"/>
      <c r="P3" s="1037"/>
      <c r="Q3" s="3"/>
      <c r="R3" s="2"/>
    </row>
    <row r="4" spans="2:18">
      <c r="B4" s="2"/>
      <c r="C4" s="3"/>
      <c r="D4" s="1037"/>
      <c r="E4" s="1037"/>
      <c r="F4" s="1037"/>
      <c r="G4" s="1037"/>
      <c r="H4" s="1037"/>
      <c r="I4" s="1037"/>
      <c r="J4" s="1037"/>
      <c r="K4" s="1037"/>
      <c r="L4" s="1037"/>
      <c r="M4" s="1037"/>
      <c r="N4" s="1037"/>
      <c r="O4" s="1037"/>
      <c r="P4" s="1037"/>
      <c r="Q4" s="3"/>
      <c r="R4" s="2"/>
    </row>
    <row r="5" spans="2:18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>
      <c r="B6" s="2"/>
      <c r="D6" s="5" t="s">
        <v>815</v>
      </c>
      <c r="F6" s="5" t="s">
        <v>816</v>
      </c>
      <c r="K6" s="5"/>
      <c r="L6" s="5"/>
      <c r="M6" s="5"/>
      <c r="N6" s="5"/>
      <c r="O6" s="5"/>
      <c r="P6" s="5"/>
      <c r="R6" s="2"/>
    </row>
    <row r="7" spans="2:18" ht="20.25" customHeight="1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>
      <c r="B8" s="2"/>
      <c r="D8" s="5" t="s">
        <v>817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>
      <c r="B9" s="2"/>
      <c r="E9" s="5" t="s">
        <v>818</v>
      </c>
      <c r="G9" s="5" t="s">
        <v>819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>
      <c r="B10" s="2"/>
      <c r="E10" s="5" t="s">
        <v>820</v>
      </c>
      <c r="G10" s="5" t="s">
        <v>821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>
      <c r="B11" s="2"/>
      <c r="G11" s="5" t="s">
        <v>822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>
      <c r="B12" s="2"/>
      <c r="D12" s="5"/>
      <c r="G12" s="5" t="s">
        <v>823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>
      <c r="B14" s="2"/>
      <c r="D14" s="5" t="s">
        <v>824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>
      <c r="B15" s="2"/>
      <c r="E15" s="1" t="s">
        <v>825</v>
      </c>
      <c r="G15" s="5" t="s">
        <v>826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>
      <c r="B16" s="2"/>
      <c r="E16" s="1" t="s">
        <v>827</v>
      </c>
      <c r="G16" s="5" t="s">
        <v>828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>
      <c r="B17" s="2"/>
      <c r="E17" s="1" t="s">
        <v>829</v>
      </c>
      <c r="G17" s="5" t="s">
        <v>830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>
      <c r="B18" s="2"/>
      <c r="E18" s="5" t="s">
        <v>831</v>
      </c>
      <c r="F18" s="5"/>
      <c r="G18" s="5" t="s">
        <v>832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>
      <c r="B19" s="2"/>
      <c r="D19" s="5"/>
      <c r="E19" s="5" t="s">
        <v>833</v>
      </c>
      <c r="F19" s="5"/>
      <c r="G19" s="5" t="s">
        <v>834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>
      <c r="B21" s="2"/>
      <c r="D21" s="5" t="s">
        <v>835</v>
      </c>
      <c r="E21" s="5"/>
      <c r="F21" s="5" t="s">
        <v>836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>
      <c r="B22" s="2"/>
      <c r="D22" s="5"/>
      <c r="E22" s="5"/>
      <c r="F22" s="5" t="s">
        <v>837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>
      <c r="B23" s="2"/>
      <c r="D23" s="5"/>
      <c r="E23" s="5"/>
      <c r="F23" s="5" t="s">
        <v>838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>
      <c r="B24" s="2"/>
      <c r="D24" s="5"/>
      <c r="E24" s="5"/>
      <c r="F24" s="5" t="s">
        <v>839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>
      <c r="B25" s="2"/>
      <c r="D25" s="5"/>
      <c r="E25" s="5"/>
      <c r="F25" s="5" t="s">
        <v>840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>
      <c r="B26" s="2"/>
      <c r="D26" s="5"/>
      <c r="E26" s="5"/>
      <c r="F26" s="5" t="s">
        <v>841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>
      <c r="B27" s="2"/>
      <c r="D27" s="5"/>
      <c r="E27" s="5"/>
      <c r="F27" s="5"/>
      <c r="G27" s="7" t="s">
        <v>842</v>
      </c>
      <c r="H27" s="5"/>
      <c r="I27" s="5"/>
      <c r="J27" s="11" t="s">
        <v>843</v>
      </c>
      <c r="K27" s="11"/>
      <c r="L27" s="11"/>
      <c r="M27" s="11"/>
      <c r="N27" s="11"/>
      <c r="O27" s="5"/>
      <c r="P27" s="5"/>
      <c r="R27" s="2"/>
    </row>
    <row r="28" spans="2:18" ht="15.75" customHeight="1">
      <c r="B28" s="2"/>
      <c r="D28" s="5"/>
      <c r="E28" s="5"/>
      <c r="F28" s="5"/>
      <c r="G28" s="5"/>
      <c r="H28" s="5"/>
      <c r="I28" s="5"/>
      <c r="J28" s="1035" t="s">
        <v>183</v>
      </c>
      <c r="K28" s="1035"/>
      <c r="L28" s="1035"/>
      <c r="M28" s="1035"/>
      <c r="N28" s="1035"/>
      <c r="O28" s="5"/>
      <c r="P28" s="5"/>
      <c r="R28" s="2"/>
    </row>
    <row r="29" spans="2:18" ht="15.75" customHeight="1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>
      <c r="B30" s="2"/>
      <c r="D30" s="5"/>
      <c r="E30" s="5"/>
      <c r="F30" s="5"/>
      <c r="G30" s="5"/>
      <c r="H30" s="5"/>
      <c r="I30" s="5"/>
      <c r="J30" s="680"/>
      <c r="K30" s="680"/>
      <c r="L30" s="680"/>
      <c r="M30" s="680"/>
      <c r="N30" s="680"/>
      <c r="O30" s="5"/>
      <c r="P30" s="5"/>
      <c r="R30" s="2"/>
    </row>
    <row r="31" spans="2:18" ht="16.5" customHeight="1">
      <c r="B31" s="2"/>
      <c r="D31" s="5" t="s">
        <v>844</v>
      </c>
      <c r="E31" s="5"/>
      <c r="F31" s="5" t="s">
        <v>845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>
      <c r="B32" s="2"/>
      <c r="D32" s="5"/>
      <c r="E32" s="5"/>
      <c r="F32" s="5" t="s">
        <v>846</v>
      </c>
      <c r="G32" s="8"/>
      <c r="H32" s="5" t="s">
        <v>847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>
      <c r="B33" s="2"/>
      <c r="D33" s="5"/>
      <c r="E33" s="5"/>
      <c r="F33" s="5" t="s">
        <v>848</v>
      </c>
      <c r="G33" s="8"/>
      <c r="H33" s="5" t="s">
        <v>849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>
      <c r="B34" s="2"/>
      <c r="D34" s="5"/>
      <c r="E34" s="5"/>
      <c r="F34" s="5"/>
      <c r="G34" s="5"/>
      <c r="H34" s="5" t="s">
        <v>850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>
      <c r="B37" s="2"/>
      <c r="D37" s="5" t="s">
        <v>851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>
      <c r="B42" s="2"/>
      <c r="D42" s="5"/>
      <c r="E42" s="5" t="s">
        <v>852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>
      <c r="B45" s="2"/>
      <c r="R45" s="2"/>
    </row>
    <row r="46" spans="2:18" ht="12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>
      <c r="D47" s="1036"/>
      <c r="E47" s="1036"/>
    </row>
    <row r="48" spans="2:18" ht="20.25" customHeight="1"/>
    <row r="49" s="1" customFormat="1" ht="20.25" customHeight="1"/>
    <row r="50" s="1" customFormat="1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2024-03-20T08:14:22Z</cp:lastPrinted>
  <dcterms:created xsi:type="dcterms:W3CDTF">2004-09-09T07:11:00Z</dcterms:created>
  <dcterms:modified xsi:type="dcterms:W3CDTF">2024-03-24T05:59:19Z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